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570" windowWidth="18195" windowHeight="11220"/>
  </bookViews>
  <sheets>
    <sheet name="Таблица 1" sheetId="1" r:id="rId1"/>
    <sheet name="Таблица 2" sheetId="6" r:id="rId2"/>
    <sheet name="Таблица 3" sheetId="7" r:id="rId3"/>
    <sheet name="Таблица 4" sheetId="8" r:id="rId4"/>
    <sheet name="Таблица 5" sheetId="5" r:id="rId5"/>
  </sheets>
  <calcPr calcId="114210"/>
</workbook>
</file>

<file path=xl/calcChain.xml><?xml version="1.0" encoding="utf-8"?>
<calcChain xmlns="http://schemas.openxmlformats.org/spreadsheetml/2006/main">
  <c r="S57" i="7"/>
  <c r="Q32"/>
  <c r="F13" i="1"/>
  <c r="F14"/>
  <c r="F15"/>
  <c r="F16"/>
  <c r="F17"/>
  <c r="F18"/>
  <c r="F21"/>
  <c r="F22"/>
  <c r="D13"/>
  <c r="D14"/>
  <c r="D15"/>
  <c r="D16"/>
  <c r="D17"/>
  <c r="D18"/>
  <c r="D19"/>
  <c r="D21"/>
  <c r="D22"/>
  <c r="N22"/>
  <c r="O22"/>
  <c r="N50" i="6"/>
  <c r="N14"/>
  <c r="N13"/>
  <c r="N12"/>
  <c r="N11"/>
  <c r="I11" i="1"/>
  <c r="D11"/>
  <c r="O11"/>
  <c r="I9"/>
  <c r="I10"/>
  <c r="I8"/>
  <c r="D9"/>
  <c r="D10"/>
  <c r="D8"/>
  <c r="O8"/>
  <c r="I12"/>
  <c r="C9"/>
  <c r="C10"/>
  <c r="C11"/>
  <c r="C12"/>
  <c r="N12"/>
  <c r="D12"/>
  <c r="O12"/>
  <c r="M20" i="6"/>
  <c r="H27" i="8"/>
  <c r="E13" i="1"/>
  <c r="E14"/>
  <c r="E15"/>
  <c r="E16"/>
  <c r="E17"/>
  <c r="E18"/>
  <c r="E19"/>
  <c r="E21"/>
  <c r="E22"/>
  <c r="H19"/>
  <c r="G19"/>
  <c r="H21"/>
  <c r="S25" i="5"/>
  <c r="S24"/>
  <c r="S21"/>
  <c r="R12"/>
  <c r="R11"/>
  <c r="Q24"/>
  <c r="P21"/>
  <c r="P20"/>
  <c r="P19"/>
  <c r="P18"/>
  <c r="P17"/>
  <c r="P16"/>
  <c r="P13"/>
  <c r="Q12"/>
  <c r="Q11"/>
  <c r="J22"/>
  <c r="J20"/>
  <c r="J18"/>
  <c r="J17"/>
  <c r="J16"/>
  <c r="Q22"/>
  <c r="S22"/>
  <c r="I22"/>
  <c r="I24"/>
  <c r="G24"/>
  <c r="G22"/>
  <c r="G20"/>
  <c r="E17"/>
  <c r="E22"/>
  <c r="E13"/>
  <c r="J19" i="1"/>
  <c r="K19"/>
  <c r="I14"/>
  <c r="C14"/>
  <c r="M14"/>
  <c r="L14"/>
  <c r="I21"/>
  <c r="C21"/>
  <c r="M21"/>
  <c r="I9" i="7"/>
  <c r="I32"/>
  <c r="C32"/>
  <c r="E32"/>
  <c r="H8"/>
  <c r="G8"/>
  <c r="F8"/>
  <c r="C8"/>
  <c r="C55"/>
  <c r="M58"/>
  <c r="C57"/>
  <c r="M13"/>
  <c r="K13"/>
  <c r="M22"/>
  <c r="K22"/>
  <c r="C20"/>
  <c r="M57" i="6"/>
  <c r="L57"/>
  <c r="I25"/>
  <c r="H25"/>
  <c r="G25"/>
  <c r="F25"/>
  <c r="E25"/>
  <c r="I26"/>
  <c r="H26"/>
  <c r="G26"/>
  <c r="F26"/>
  <c r="E26"/>
  <c r="C25"/>
  <c r="L56"/>
  <c r="J56"/>
  <c r="M54"/>
  <c r="M53"/>
  <c r="M52"/>
  <c r="L33"/>
  <c r="I10"/>
  <c r="C50"/>
  <c r="C17"/>
  <c r="C16"/>
  <c r="E27" i="8"/>
  <c r="D27"/>
  <c r="D11"/>
  <c r="J33" i="6"/>
  <c r="H26" i="8"/>
  <c r="H25"/>
  <c r="H24"/>
  <c r="H23"/>
  <c r="H22"/>
  <c r="H19"/>
  <c r="H17"/>
  <c r="H16"/>
  <c r="H14"/>
  <c r="H13"/>
  <c r="H12"/>
  <c r="H11"/>
  <c r="H10"/>
  <c r="H9"/>
  <c r="F26"/>
  <c r="F25"/>
  <c r="F24"/>
  <c r="F23"/>
  <c r="F22"/>
  <c r="F19"/>
  <c r="F17"/>
  <c r="F16"/>
  <c r="F14"/>
  <c r="F13"/>
  <c r="F12"/>
  <c r="F11"/>
  <c r="F10"/>
  <c r="F9"/>
  <c r="G26"/>
  <c r="G25"/>
  <c r="G24"/>
  <c r="G23"/>
  <c r="G22"/>
  <c r="G19"/>
  <c r="G17"/>
  <c r="G16"/>
  <c r="G14"/>
  <c r="G13"/>
  <c r="G12"/>
  <c r="G11"/>
  <c r="G10"/>
  <c r="G9"/>
  <c r="E26"/>
  <c r="E25"/>
  <c r="E24"/>
  <c r="E23"/>
  <c r="E22"/>
  <c r="E19"/>
  <c r="E17"/>
  <c r="E16"/>
  <c r="E14"/>
  <c r="E13"/>
  <c r="E12"/>
  <c r="E11"/>
  <c r="E10"/>
  <c r="E9"/>
  <c r="P14" i="6"/>
  <c r="E11" i="1"/>
  <c r="R19" i="5"/>
  <c r="R16"/>
  <c r="S20"/>
  <c r="R13"/>
  <c r="R18"/>
  <c r="O13"/>
  <c r="J19"/>
  <c r="K24"/>
  <c r="J13"/>
  <c r="H20"/>
  <c r="H19"/>
  <c r="H18"/>
  <c r="H16"/>
  <c r="I17"/>
  <c r="S17"/>
  <c r="H13"/>
  <c r="F19"/>
  <c r="F18"/>
  <c r="F17"/>
  <c r="F16"/>
  <c r="F13"/>
  <c r="G12"/>
  <c r="I12"/>
  <c r="K12"/>
  <c r="O12"/>
  <c r="E10" i="1"/>
  <c r="E12" i="5"/>
  <c r="E11"/>
  <c r="E14"/>
  <c r="D19"/>
  <c r="D18"/>
  <c r="D16"/>
  <c r="E24"/>
  <c r="E21"/>
  <c r="G21"/>
  <c r="I21"/>
  <c r="K21"/>
  <c r="E20"/>
  <c r="D13"/>
  <c r="D14"/>
  <c r="O58" i="7"/>
  <c r="P58"/>
  <c r="L58"/>
  <c r="K58"/>
  <c r="J58"/>
  <c r="I57"/>
  <c r="M57"/>
  <c r="E57"/>
  <c r="D57"/>
  <c r="L22"/>
  <c r="L21"/>
  <c r="L15"/>
  <c r="O13"/>
  <c r="P13"/>
  <c r="L13"/>
  <c r="J13"/>
  <c r="L54" i="6"/>
  <c r="L53"/>
  <c r="L52"/>
  <c r="I55"/>
  <c r="I51"/>
  <c r="E10"/>
  <c r="M15"/>
  <c r="L15"/>
  <c r="C29"/>
  <c r="D21" i="8"/>
  <c r="G11" i="5"/>
  <c r="I11"/>
  <c r="K11"/>
  <c r="O11"/>
  <c r="E9" i="1"/>
  <c r="L21"/>
  <c r="K21"/>
  <c r="J21"/>
  <c r="L51" i="6"/>
  <c r="M51"/>
  <c r="L55"/>
  <c r="M55"/>
  <c r="F21" i="8"/>
  <c r="H21"/>
  <c r="H20"/>
  <c r="F20"/>
  <c r="H18"/>
  <c r="F18"/>
  <c r="G21"/>
  <c r="E21"/>
  <c r="G20"/>
  <c r="E20"/>
  <c r="I18"/>
  <c r="G18"/>
  <c r="E18"/>
  <c r="D25" i="5"/>
  <c r="E25"/>
  <c r="E27"/>
  <c r="L57" i="7"/>
  <c r="O57"/>
  <c r="P57"/>
  <c r="J57"/>
  <c r="N57"/>
  <c r="Q57"/>
  <c r="K57"/>
  <c r="L30"/>
  <c r="R25" i="5"/>
  <c r="R14"/>
  <c r="P14"/>
  <c r="N25"/>
  <c r="N14"/>
  <c r="J25"/>
  <c r="I37" i="7"/>
  <c r="H37"/>
  <c r="G37"/>
  <c r="F37"/>
  <c r="E37"/>
  <c r="D37"/>
  <c r="L38"/>
  <c r="J38"/>
  <c r="K38"/>
  <c r="I27" i="6"/>
  <c r="M14"/>
  <c r="F9" i="1"/>
  <c r="L14" i="6"/>
  <c r="J14"/>
  <c r="G14" i="1"/>
  <c r="I17"/>
  <c r="O15" i="6"/>
  <c r="O13"/>
  <c r="O11"/>
  <c r="O14"/>
  <c r="O12"/>
  <c r="C37" i="7"/>
  <c r="C17" i="1"/>
  <c r="G21"/>
  <c r="M38" i="7"/>
  <c r="O38"/>
  <c r="P38"/>
  <c r="C10" i="6"/>
  <c r="O54" i="7"/>
  <c r="P54"/>
  <c r="O53"/>
  <c r="P53"/>
  <c r="O51"/>
  <c r="P51"/>
  <c r="O50"/>
  <c r="P50"/>
  <c r="O49"/>
  <c r="P49"/>
  <c r="O48"/>
  <c r="P48"/>
  <c r="O47"/>
  <c r="P47"/>
  <c r="O45"/>
  <c r="P45"/>
  <c r="O44"/>
  <c r="P44"/>
  <c r="O43"/>
  <c r="P43"/>
  <c r="O42"/>
  <c r="P42"/>
  <c r="O41"/>
  <c r="P41"/>
  <c r="O39"/>
  <c r="P39"/>
  <c r="O36"/>
  <c r="P36"/>
  <c r="O35"/>
  <c r="P35"/>
  <c r="O34"/>
  <c r="P34"/>
  <c r="O33"/>
  <c r="P33"/>
  <c r="O31"/>
  <c r="P31"/>
  <c r="O30"/>
  <c r="P30"/>
  <c r="O29"/>
  <c r="P29"/>
  <c r="O28"/>
  <c r="P28"/>
  <c r="O27"/>
  <c r="P27"/>
  <c r="O26"/>
  <c r="P26"/>
  <c r="O25"/>
  <c r="P25"/>
  <c r="O24"/>
  <c r="P24"/>
  <c r="O22"/>
  <c r="P22"/>
  <c r="O21"/>
  <c r="P21"/>
  <c r="O19"/>
  <c r="P19"/>
  <c r="O18"/>
  <c r="P18"/>
  <c r="O16"/>
  <c r="P16"/>
  <c r="O15"/>
  <c r="P15"/>
  <c r="O14"/>
  <c r="P14"/>
  <c r="O12"/>
  <c r="P12"/>
  <c r="O11"/>
  <c r="P11"/>
  <c r="O10"/>
  <c r="P10"/>
  <c r="O37"/>
  <c r="P37"/>
  <c r="N37"/>
  <c r="Q37"/>
  <c r="N10" i="6"/>
  <c r="I26" i="8"/>
  <c r="I25"/>
  <c r="I24"/>
  <c r="I23"/>
  <c r="I22"/>
  <c r="I21"/>
  <c r="I20"/>
  <c r="I19"/>
  <c r="I17"/>
  <c r="I16"/>
  <c r="I15"/>
  <c r="I14"/>
  <c r="I13"/>
  <c r="I11"/>
  <c r="I10"/>
  <c r="I9"/>
  <c r="C27"/>
  <c r="B27"/>
  <c r="G27"/>
  <c r="F27"/>
  <c r="K17" i="1"/>
  <c r="J58" i="6"/>
  <c r="H50"/>
  <c r="G50"/>
  <c r="F50"/>
  <c r="E50"/>
  <c r="I50"/>
  <c r="M50"/>
  <c r="L48"/>
  <c r="E29"/>
  <c r="J36"/>
  <c r="M27"/>
  <c r="L50"/>
  <c r="L27"/>
  <c r="J48"/>
  <c r="I29"/>
  <c r="N29"/>
  <c r="L36"/>
  <c r="J20"/>
  <c r="L20"/>
  <c r="L11"/>
  <c r="L17" i="1"/>
  <c r="K9"/>
  <c r="E9" i="7"/>
  <c r="L9" i="1"/>
  <c r="K54" i="7"/>
  <c r="K53"/>
  <c r="K51"/>
  <c r="K50"/>
  <c r="K49"/>
  <c r="K48"/>
  <c r="K47"/>
  <c r="K45"/>
  <c r="K44"/>
  <c r="K43"/>
  <c r="K42"/>
  <c r="K41"/>
  <c r="K39"/>
  <c r="K36"/>
  <c r="K35"/>
  <c r="K34"/>
  <c r="K33"/>
  <c r="K31"/>
  <c r="K30"/>
  <c r="K29"/>
  <c r="K28"/>
  <c r="K27"/>
  <c r="K26"/>
  <c r="K24"/>
  <c r="K21"/>
  <c r="K19"/>
  <c r="K18"/>
  <c r="K16"/>
  <c r="K12"/>
  <c r="K11"/>
  <c r="K10"/>
  <c r="J15"/>
  <c r="I52"/>
  <c r="I46"/>
  <c r="I18" i="1"/>
  <c r="I40" i="7"/>
  <c r="I16" i="1"/>
  <c r="I23" i="7"/>
  <c r="I15" i="1"/>
  <c r="I20" i="7"/>
  <c r="I17"/>
  <c r="E52"/>
  <c r="E46"/>
  <c r="E40"/>
  <c r="E23"/>
  <c r="E20"/>
  <c r="E17"/>
  <c r="D55"/>
  <c r="D52"/>
  <c r="D46"/>
  <c r="D40"/>
  <c r="D32"/>
  <c r="D23"/>
  <c r="D20"/>
  <c r="D17"/>
  <c r="D9"/>
  <c r="M54"/>
  <c r="J54"/>
  <c r="M53"/>
  <c r="L53"/>
  <c r="J53"/>
  <c r="C52"/>
  <c r="M51"/>
  <c r="L51"/>
  <c r="J51"/>
  <c r="M50"/>
  <c r="L50"/>
  <c r="J50"/>
  <c r="M49"/>
  <c r="L49"/>
  <c r="J49"/>
  <c r="M48"/>
  <c r="L48"/>
  <c r="J48"/>
  <c r="M47"/>
  <c r="L47"/>
  <c r="J47"/>
  <c r="C46"/>
  <c r="C18" i="1"/>
  <c r="C40" i="7"/>
  <c r="M45"/>
  <c r="L45"/>
  <c r="J45"/>
  <c r="M44"/>
  <c r="J44"/>
  <c r="M43"/>
  <c r="J43"/>
  <c r="M42"/>
  <c r="J42"/>
  <c r="M41"/>
  <c r="J41"/>
  <c r="M39"/>
  <c r="J39"/>
  <c r="M37"/>
  <c r="L36"/>
  <c r="J36"/>
  <c r="M35"/>
  <c r="L35"/>
  <c r="J35"/>
  <c r="M34"/>
  <c r="L34"/>
  <c r="J34"/>
  <c r="M33"/>
  <c r="L33"/>
  <c r="J33"/>
  <c r="C23"/>
  <c r="C15" i="1"/>
  <c r="M29" i="7"/>
  <c r="L29"/>
  <c r="J29"/>
  <c r="M28"/>
  <c r="L28"/>
  <c r="J28"/>
  <c r="M31"/>
  <c r="L31"/>
  <c r="J31"/>
  <c r="M30"/>
  <c r="J30"/>
  <c r="M27"/>
  <c r="L27"/>
  <c r="J27"/>
  <c r="M26"/>
  <c r="L26"/>
  <c r="J26"/>
  <c r="M24"/>
  <c r="L24"/>
  <c r="J24"/>
  <c r="M19"/>
  <c r="L19"/>
  <c r="J19"/>
  <c r="M18"/>
  <c r="L18"/>
  <c r="J18"/>
  <c r="C17"/>
  <c r="J22"/>
  <c r="J21"/>
  <c r="C9"/>
  <c r="M16"/>
  <c r="L16"/>
  <c r="J16"/>
  <c r="M12"/>
  <c r="L12"/>
  <c r="J12"/>
  <c r="M11"/>
  <c r="L11"/>
  <c r="J11"/>
  <c r="L10"/>
  <c r="I8"/>
  <c r="E8"/>
  <c r="C13" i="1"/>
  <c r="M17" i="7"/>
  <c r="C16" i="1"/>
  <c r="J20" i="7"/>
  <c r="H14" i="1"/>
  <c r="M20" i="7"/>
  <c r="K20"/>
  <c r="L20"/>
  <c r="I13" i="1"/>
  <c r="K13"/>
  <c r="M32" i="7"/>
  <c r="K16" i="1"/>
  <c r="L16"/>
  <c r="K15"/>
  <c r="K18"/>
  <c r="L18"/>
  <c r="I22"/>
  <c r="O32" i="7"/>
  <c r="P32"/>
  <c r="N32"/>
  <c r="O46"/>
  <c r="P46"/>
  <c r="N46"/>
  <c r="Q46"/>
  <c r="O23"/>
  <c r="P23"/>
  <c r="N23"/>
  <c r="Q23"/>
  <c r="N9"/>
  <c r="Q9"/>
  <c r="M46"/>
  <c r="J40"/>
  <c r="O40"/>
  <c r="P40"/>
  <c r="O52"/>
  <c r="P52"/>
  <c r="K37"/>
  <c r="K40"/>
  <c r="K46"/>
  <c r="K52"/>
  <c r="J37"/>
  <c r="K32"/>
  <c r="L23"/>
  <c r="K23"/>
  <c r="O20"/>
  <c r="P20"/>
  <c r="O17"/>
  <c r="P17"/>
  <c r="K17"/>
  <c r="M9"/>
  <c r="O9"/>
  <c r="P9"/>
  <c r="K9"/>
  <c r="M52"/>
  <c r="J52"/>
  <c r="M40"/>
  <c r="L40"/>
  <c r="L32"/>
  <c r="J23"/>
  <c r="J17"/>
  <c r="L46"/>
  <c r="J32"/>
  <c r="L17"/>
  <c r="J46"/>
  <c r="L37"/>
  <c r="M23"/>
  <c r="D8"/>
  <c r="L9"/>
  <c r="J10"/>
  <c r="M10"/>
  <c r="J9"/>
  <c r="E17" i="6"/>
  <c r="E16"/>
  <c r="I17"/>
  <c r="I16"/>
  <c r="M10"/>
  <c r="J15"/>
  <c r="J57"/>
  <c r="J55"/>
  <c r="J54"/>
  <c r="J53"/>
  <c r="J52"/>
  <c r="J51"/>
  <c r="J49"/>
  <c r="J47"/>
  <c r="J46"/>
  <c r="J45"/>
  <c r="J44"/>
  <c r="J43"/>
  <c r="J42"/>
  <c r="J41"/>
  <c r="J40"/>
  <c r="J38"/>
  <c r="J37"/>
  <c r="J31"/>
  <c r="J30"/>
  <c r="J28"/>
  <c r="J27"/>
  <c r="J24"/>
  <c r="J23"/>
  <c r="J22"/>
  <c r="J21"/>
  <c r="J19"/>
  <c r="J18"/>
  <c r="J13"/>
  <c r="J12"/>
  <c r="J11"/>
  <c r="M49"/>
  <c r="L49"/>
  <c r="M47"/>
  <c r="L47"/>
  <c r="M45"/>
  <c r="L45"/>
  <c r="M44"/>
  <c r="L44"/>
  <c r="M43"/>
  <c r="L43"/>
  <c r="M42"/>
  <c r="L42"/>
  <c r="M41"/>
  <c r="L41"/>
  <c r="L40"/>
  <c r="M38"/>
  <c r="L38"/>
  <c r="M37"/>
  <c r="L37"/>
  <c r="M31"/>
  <c r="L31"/>
  <c r="L23"/>
  <c r="M22"/>
  <c r="L22"/>
  <c r="M21"/>
  <c r="L21"/>
  <c r="M19"/>
  <c r="L19"/>
  <c r="M18"/>
  <c r="L18"/>
  <c r="M13"/>
  <c r="L13"/>
  <c r="M12"/>
  <c r="L12"/>
  <c r="M11"/>
  <c r="I39"/>
  <c r="E39"/>
  <c r="J29"/>
  <c r="D50"/>
  <c r="D39"/>
  <c r="D29"/>
  <c r="D26"/>
  <c r="D17"/>
  <c r="D10"/>
  <c r="C39"/>
  <c r="C26"/>
  <c r="L13" i="1"/>
  <c r="F25"/>
  <c r="F26"/>
  <c r="J14"/>
  <c r="K14"/>
  <c r="R57" i="7"/>
  <c r="R20"/>
  <c r="L15" i="1"/>
  <c r="K22"/>
  <c r="R55" i="7"/>
  <c r="R46"/>
  <c r="R32"/>
  <c r="R23"/>
  <c r="R9"/>
  <c r="R37"/>
  <c r="N39" i="6"/>
  <c r="N26"/>
  <c r="E9"/>
  <c r="F10" i="1"/>
  <c r="C8"/>
  <c r="M26" i="6"/>
  <c r="J26"/>
  <c r="F11" i="1"/>
  <c r="J50" i="6"/>
  <c r="J39"/>
  <c r="L8" i="7"/>
  <c r="J8"/>
  <c r="J17" i="6"/>
  <c r="M17"/>
  <c r="M10" i="1"/>
  <c r="L17" i="6"/>
  <c r="L10"/>
  <c r="J10"/>
  <c r="L26"/>
  <c r="L39"/>
  <c r="M39"/>
  <c r="L29"/>
  <c r="M29"/>
  <c r="D16"/>
  <c r="C9"/>
  <c r="M18" i="1"/>
  <c r="M17"/>
  <c r="M16"/>
  <c r="M15"/>
  <c r="M13"/>
  <c r="M9"/>
  <c r="H13"/>
  <c r="P25" i="6"/>
  <c r="I9"/>
  <c r="M9"/>
  <c r="P16"/>
  <c r="L11" i="1"/>
  <c r="K11"/>
  <c r="J9" i="6"/>
  <c r="K10" i="1"/>
  <c r="L10"/>
  <c r="N16" i="6"/>
  <c r="F8" i="1"/>
  <c r="F12"/>
  <c r="F23"/>
  <c r="M11"/>
  <c r="N25" i="6"/>
  <c r="C8"/>
  <c r="J25"/>
  <c r="L25"/>
  <c r="E8"/>
  <c r="J16"/>
  <c r="L16"/>
  <c r="M16"/>
  <c r="L9"/>
  <c r="D9"/>
  <c r="M25"/>
  <c r="H18" i="1"/>
  <c r="H17"/>
  <c r="H16"/>
  <c r="H15"/>
  <c r="J18"/>
  <c r="J17"/>
  <c r="J16"/>
  <c r="J15"/>
  <c r="J13"/>
  <c r="J11"/>
  <c r="J10"/>
  <c r="J9"/>
  <c r="G18"/>
  <c r="G16"/>
  <c r="G13"/>
  <c r="G9"/>
  <c r="L25" i="5"/>
  <c r="H25"/>
  <c r="C25"/>
  <c r="L14"/>
  <c r="J14"/>
  <c r="H14"/>
  <c r="F14"/>
  <c r="C14"/>
  <c r="C27"/>
  <c r="I8" i="6"/>
  <c r="P11"/>
  <c r="K8" i="1"/>
  <c r="M8"/>
  <c r="L8"/>
  <c r="J8"/>
  <c r="J22"/>
  <c r="H22"/>
  <c r="J12"/>
  <c r="E8"/>
  <c r="K12"/>
  <c r="L12"/>
  <c r="M12"/>
  <c r="I23"/>
  <c r="L22"/>
  <c r="J8" i="6"/>
  <c r="D8"/>
  <c r="H9" i="1"/>
  <c r="H11"/>
  <c r="H10"/>
  <c r="G11"/>
  <c r="G15"/>
  <c r="G17"/>
  <c r="E12"/>
  <c r="G10"/>
  <c r="L8" i="6"/>
  <c r="N8"/>
  <c r="O25"/>
  <c r="M8"/>
  <c r="O10"/>
  <c r="O16"/>
  <c r="G22" i="1"/>
  <c r="J23"/>
  <c r="G8"/>
  <c r="H8"/>
  <c r="H12"/>
  <c r="H23"/>
  <c r="E23"/>
  <c r="G14" i="5"/>
  <c r="G12" i="1"/>
  <c r="G23"/>
  <c r="K23"/>
  <c r="I14" i="5"/>
  <c r="K14"/>
  <c r="O14"/>
  <c r="M14"/>
  <c r="D23" i="1"/>
  <c r="O56" i="7"/>
  <c r="P56"/>
  <c r="C20" i="1"/>
  <c r="N55" i="7"/>
  <c r="Q55"/>
  <c r="O55"/>
  <c r="P55"/>
  <c r="Q14" i="5"/>
  <c r="S55" i="7"/>
  <c r="N8"/>
  <c r="R8"/>
  <c r="S37"/>
  <c r="S46"/>
  <c r="S32"/>
  <c r="S23"/>
  <c r="S9"/>
  <c r="S14" i="5"/>
  <c r="C22" i="1"/>
  <c r="K8" i="7"/>
  <c r="M8"/>
  <c r="C23" i="1"/>
  <c r="M22"/>
  <c r="P25" i="5"/>
  <c r="F25"/>
  <c r="G25"/>
  <c r="G27"/>
  <c r="I25"/>
  <c r="I27"/>
  <c r="K25"/>
  <c r="K27"/>
  <c r="M25"/>
  <c r="M27"/>
  <c r="O25"/>
  <c r="O27"/>
  <c r="Q25"/>
  <c r="Q27"/>
  <c r="S27"/>
</calcChain>
</file>

<file path=xl/sharedStrings.xml><?xml version="1.0" encoding="utf-8"?>
<sst xmlns="http://schemas.openxmlformats.org/spreadsheetml/2006/main" count="340" uniqueCount="244">
  <si>
    <t>Внесение изменений</t>
  </si>
  <si>
    <t>Наименование видов доходов, статей расходов</t>
  </si>
  <si>
    <t>(тыс. рублей)</t>
  </si>
  <si>
    <t>ДОХОДЫ</t>
  </si>
  <si>
    <t>№ раздела</t>
  </si>
  <si>
    <t>Итого доходов</t>
  </si>
  <si>
    <t>РАСХОДЫ</t>
  </si>
  <si>
    <t>01</t>
  </si>
  <si>
    <t>03</t>
  </si>
  <si>
    <t>04</t>
  </si>
  <si>
    <t>05</t>
  </si>
  <si>
    <t>08</t>
  </si>
  <si>
    <t>10</t>
  </si>
  <si>
    <t>11</t>
  </si>
  <si>
    <t>Итого расходов</t>
  </si>
  <si>
    <t>Дефицит</t>
  </si>
  <si>
    <t>Утверж-дённые назначения</t>
  </si>
  <si>
    <t>Сумма изм.</t>
  </si>
  <si>
    <t>Итоговое значение</t>
  </si>
  <si>
    <t>Общегосударственные расходы</t>
  </si>
  <si>
    <t>Национальная экономика</t>
  </si>
  <si>
    <t>Жилищно-коммунальное хозяйство</t>
  </si>
  <si>
    <t>Социальная политика</t>
  </si>
  <si>
    <t>Культура, кинематография</t>
  </si>
  <si>
    <t>Физическая культура и спорт</t>
  </si>
  <si>
    <t>Налоговые доходы</t>
  </si>
  <si>
    <t>Неналоговые доходы</t>
  </si>
  <si>
    <t>Безвозмездные поступления</t>
  </si>
  <si>
    <t>Таблица № 1</t>
  </si>
  <si>
    <t>Утверж-дённые назначения решением № 165 от 22.12.2011</t>
  </si>
  <si>
    <t>Отклонение (гр.5 - гр.4)</t>
  </si>
  <si>
    <t>Отклонение (гр.6 - гр.5)</t>
  </si>
  <si>
    <t>Утверж-дённые бюджетные назначения в отчёте ф. 0503117</t>
  </si>
  <si>
    <t>Отклонение (гр.8 - гр.5)</t>
  </si>
  <si>
    <t>Таблица № 2</t>
  </si>
  <si>
    <t>Доходы - всего, в том числе:</t>
  </si>
  <si>
    <t>Факт 2012 года к факту 2011 года (Гр.5 / гр.2)</t>
  </si>
  <si>
    <t xml:space="preserve">                    налоговые доходы</t>
  </si>
  <si>
    <t xml:space="preserve">                    неналоговые доходы</t>
  </si>
  <si>
    <t>налоговые и неналоговые доходы, в том числе:</t>
  </si>
  <si>
    <t xml:space="preserve">   налоговые доходы, в том числе:</t>
  </si>
  <si>
    <t xml:space="preserve">   НДФЛ</t>
  </si>
  <si>
    <t xml:space="preserve">   доходы от использования имущества, находящегося в муниципальной собственности</t>
  </si>
  <si>
    <t>Наименование видов доходов</t>
  </si>
  <si>
    <t xml:space="preserve">  доходы от оказания платных услуг и компенсации затрат</t>
  </si>
  <si>
    <t xml:space="preserve">  доходы от продажи материальных и нематериальных активов</t>
  </si>
  <si>
    <t xml:space="preserve">  штрафы, санкции, возмещение ущерба</t>
  </si>
  <si>
    <t xml:space="preserve">  прочие неналоговые доходы</t>
  </si>
  <si>
    <t xml:space="preserve">   неналоговые доходы, в том числе:</t>
  </si>
  <si>
    <t>безвозмездные поступления, в том числе:</t>
  </si>
  <si>
    <t xml:space="preserve">   дотации, в том числе:</t>
  </si>
  <si>
    <t xml:space="preserve">   дотации бюджетам МР на поддержку мер по обеспечению сбалансированности бюджетов</t>
  </si>
  <si>
    <t xml:space="preserve">   субсидии, в том числе:</t>
  </si>
  <si>
    <t xml:space="preserve">   субсидии бюджетам МР на обеспечение жильем молодых семей</t>
  </si>
  <si>
    <t xml:space="preserve">   субсидии бюджетам МР на господдержку малого и среднего предпринимательства, включая крестьянские (фермерские) хозяйства</t>
  </si>
  <si>
    <t xml:space="preserve">   субсидии бюджетам МР на государственную модернизацию систем общего образования</t>
  </si>
  <si>
    <t xml:space="preserve">   субвенции, в том числе:</t>
  </si>
  <si>
    <t xml:space="preserve">   субвенции бюджетам МР на осуществление первичного воинского учета на территориях, где отсутствуют воинские комиссариаты</t>
  </si>
  <si>
    <t xml:space="preserve">   субвенции бюджетам МР на ежемесячное денежное вознаграждение за классное руководство</t>
  </si>
  <si>
    <t xml:space="preserve">   субвенции бюджетам МР на выполнение передаваемых полномочий субъектов РФ</t>
  </si>
  <si>
    <t xml:space="preserve">   субвенции бюджетам МР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</si>
  <si>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   субвенции  бюджетам МР на содержание ребенка в семье опекуна и приемной семье, а также вознаграждение, причитающееся приемному родителю</t>
  </si>
  <si>
    <t xml:space="preserve">   субвенции бюджетам МР на 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</si>
  <si>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 xml:space="preserve">   субвенции бюджетам МР на обеспечение жильем отдельных категорий граждан, установленных ФЗ от 12.01.1995 № 5-ФЗ «О ветеранах», в соответствии с Указом Президента РФ от 07.05.2008 № 714 «Об обеспечении жильем ветеранов ВОВ 1941-1945 годов»</t>
  </si>
  <si>
    <t xml:space="preserve">   прочие субвенции бюджетам МР</t>
  </si>
  <si>
    <t xml:space="preserve">   иные межбюджетные трансферты, в том числе:</t>
  </si>
  <si>
    <t xml:space="preserve">   межбюджетные трансферты, передаваемые бюджетам МР для компенсации дополнительных расходов, возникших в результате решений, принятых органами власти другого уровня</t>
  </si>
  <si>
    <t xml:space="preserve">  межбюджетные трансферты, передаваемые бюджетам МР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</si>
  <si>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межбюджетные трансферты, передаваемые бюджетам МР на комплектование книжных фондов библиотек муниципальных образований</t>
  </si>
  <si>
    <t xml:space="preserve">   иные межбюджетные трансферты на предоставление субсидий на реализацию мероприятий в рамках программы модернизации здравоохранения в НСО 2011-2012 гг.</t>
  </si>
  <si>
    <t xml:space="preserve">   прочие межбюджетные трансферты, передаваемые бюджетам МР</t>
  </si>
  <si>
    <t xml:space="preserve">   прочие безвозмездные поступления в бюджеты МР</t>
  </si>
  <si>
    <t>Таблица № 3</t>
  </si>
  <si>
    <t>Расходы - всего, в том числе:</t>
  </si>
  <si>
    <t>№ раздела/подраздела</t>
  </si>
  <si>
    <t>0102</t>
  </si>
  <si>
    <t>0100</t>
  </si>
  <si>
    <t>0103</t>
  </si>
  <si>
    <t>0104</t>
  </si>
  <si>
    <t>0106</t>
  </si>
  <si>
    <t>0113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</si>
  <si>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</si>
  <si>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</si>
  <si>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</si>
  <si>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</si>
  <si>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</si>
  <si>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0200</t>
  </si>
  <si>
    <t>0203</t>
  </si>
  <si>
    <t>0204</t>
  </si>
  <si>
    <t>Национальная оборона, в том числе:</t>
  </si>
  <si>
    <t>Мобилизационная и вневойсковая подготовка</t>
  </si>
  <si>
    <t>Мобилизационная подготовка экономики</t>
  </si>
  <si>
    <t>0300</t>
  </si>
  <si>
    <t>Общегосударственные вопросы, в том числе: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</si>
  <si>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</si>
  <si>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</si>
  <si>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0302</t>
  </si>
  <si>
    <t>Органы внутренних дел</t>
  </si>
  <si>
    <t>0400</t>
  </si>
  <si>
    <t>Национальная экономика, в том числе:</t>
  </si>
  <si>
    <t>0401</t>
  </si>
  <si>
    <t>0402</t>
  </si>
  <si>
    <t>0405</t>
  </si>
  <si>
    <t>0406</t>
  </si>
  <si>
    <t>0412</t>
  </si>
  <si>
    <t>Общеэкономические вопросы</t>
  </si>
  <si>
    <t>Топливно-энергетический комплекс</t>
  </si>
  <si>
    <t>Сельское хозяйство и рыболовство</t>
  </si>
  <si>
    <t>Водное хозяйство</t>
  </si>
  <si>
    <t>0408</t>
  </si>
  <si>
    <t>Транспорт</t>
  </si>
  <si>
    <t>0409</t>
  </si>
  <si>
    <t>Дорожное хозяйство (дорожные фонды)</t>
  </si>
  <si>
    <t>Другие вопросы в области национальной экономики</t>
  </si>
  <si>
    <t>0500</t>
  </si>
  <si>
    <t>0501</t>
  </si>
  <si>
    <t>0502</t>
  </si>
  <si>
    <t>0503</t>
  </si>
  <si>
    <t>Жилищное хозяйство</t>
  </si>
  <si>
    <t>Коммунальное хозяйство</t>
  </si>
  <si>
    <t>Жилищно-коммунальное хозяйство, в том числе:</t>
  </si>
  <si>
    <t>Благоустройство</t>
  </si>
  <si>
    <t>0800</t>
  </si>
  <si>
    <t>0801</t>
  </si>
  <si>
    <t>Культура</t>
  </si>
  <si>
    <t>0900</t>
  </si>
  <si>
    <t>Здравоохранение, в том числе:</t>
  </si>
  <si>
    <t>0901</t>
  </si>
  <si>
    <t>0902</t>
  </si>
  <si>
    <t>0904</t>
  </si>
  <si>
    <t>0906</t>
  </si>
  <si>
    <t>0909</t>
  </si>
  <si>
    <t>Другие вопросы в области здравоохранения</t>
  </si>
  <si>
    <t>Стационарная медицинская помощь</t>
  </si>
  <si>
    <t>Амбулаторная помощь</t>
  </si>
  <si>
    <t>Скорая медицинская помощь</t>
  </si>
  <si>
    <t>Подготовка, переработка, хранение и обеспечение безопасности донорской крови и ее компонентов</t>
  </si>
  <si>
    <t>1000</t>
  </si>
  <si>
    <t>1001</t>
  </si>
  <si>
    <t>1002</t>
  </si>
  <si>
    <t>1003</t>
  </si>
  <si>
    <t>1004</t>
  </si>
  <si>
    <t>1006</t>
  </si>
  <si>
    <t>Пенсионное обеспечение</t>
  </si>
  <si>
    <t>Социальное обслуживание населения</t>
  </si>
  <si>
    <t>Охрана семьи и детства</t>
  </si>
  <si>
    <t>Социальное обеспечение населения</t>
  </si>
  <si>
    <t>Другие вопросы в области социальной политики</t>
  </si>
  <si>
    <t>1100</t>
  </si>
  <si>
    <t>1101</t>
  </si>
  <si>
    <t>1102</t>
  </si>
  <si>
    <t>Физическая культура и спорт, в том числе:</t>
  </si>
  <si>
    <t>Физическая культура</t>
  </si>
  <si>
    <t>Массовый спорт</t>
  </si>
  <si>
    <t>0111</t>
  </si>
  <si>
    <t>Резервные фонды</t>
  </si>
  <si>
    <t>Таблица № 4</t>
  </si>
  <si>
    <t>Отклонение (гр.9 - гр.4)</t>
  </si>
  <si>
    <t>Отклонение (гр.9 - гр.6)</t>
  </si>
  <si>
    <t>Отклонение (гр.4 - гр.3)</t>
  </si>
  <si>
    <t xml:space="preserve">   субсидии бюджетам на модернизацию региональных систем общего образования</t>
  </si>
  <si>
    <t xml:space="preserve">   субвенции бюджетам МР на составление (изменение) списков кандидатов в присяжные заседатели федеральных судов общей юрисдикции в РФ</t>
  </si>
  <si>
    <t xml:space="preserve">   субвенции бюджетам МР на обеспечение жильем отдельных категорий граждан, установленных ФЗ от 12.01.1995 № 5-ФЗ «О ветеранах» и от 24.11.95 № 181-ФЗ «О социальной защите инвалидов в РФ"</t>
  </si>
  <si>
    <t xml:space="preserve">   безвозмездные поступления от негосударственных организаций</t>
  </si>
  <si>
    <t xml:space="preserve">   Возврат остатков субсидий, субвенций и иных межбюджетных трансфертов, имеющих целевое назначение, прошлых лет из бюджетов МР</t>
  </si>
  <si>
    <t>Таблица № 5</t>
  </si>
  <si>
    <t>КОСГУ</t>
  </si>
  <si>
    <t>211</t>
  </si>
  <si>
    <t>212</t>
  </si>
  <si>
    <t>213</t>
  </si>
  <si>
    <t>221</t>
  </si>
  <si>
    <t>222</t>
  </si>
  <si>
    <t>223</t>
  </si>
  <si>
    <t>224</t>
  </si>
  <si>
    <t>225</t>
  </si>
  <si>
    <t>226</t>
  </si>
  <si>
    <t>241</t>
  </si>
  <si>
    <t>242</t>
  </si>
  <si>
    <t>251</t>
  </si>
  <si>
    <t>262</t>
  </si>
  <si>
    <t>263</t>
  </si>
  <si>
    <t>290</t>
  </si>
  <si>
    <t>310</t>
  </si>
  <si>
    <t>340</t>
  </si>
  <si>
    <t>(тыс. руб.)</t>
  </si>
  <si>
    <t>12</t>
  </si>
  <si>
    <t>Средства массовой информации</t>
  </si>
  <si>
    <t>13</t>
  </si>
  <si>
    <t>Обслуживание государственного и муниципального долга</t>
  </si>
  <si>
    <t xml:space="preserve">   единый сельскохозяйственный налог</t>
  </si>
  <si>
    <t xml:space="preserve">   налог на имущество физических лиц</t>
  </si>
  <si>
    <t xml:space="preserve">   земельный налог</t>
  </si>
  <si>
    <t xml:space="preserve">   прочие налоги</t>
  </si>
  <si>
    <t xml:space="preserve">   дотации бюджетам поселений на выравнивание бюджетной обеспеченности </t>
  </si>
  <si>
    <t xml:space="preserve">   субсидии бюджетам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</si>
  <si>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  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</si>
  <si>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  субсидии бюджетам поселений на обеспечение мероприятий по капитальному ремонту многоквартирных домов за счет средств бюджетов</t>
  </si>
  <si>
    <t xml:space="preserve">   прочие субсидии бюджетам поселений</t>
  </si>
  <si>
    <t>1200</t>
  </si>
  <si>
    <t>0804</t>
  </si>
  <si>
    <t>Другие вопросы в области культуры, кинематографии</t>
  </si>
  <si>
    <t>1202</t>
  </si>
  <si>
    <t>Периодическая печать и издательства</t>
  </si>
  <si>
    <t>Отклонение (гр.5 - гр.3)</t>
  </si>
  <si>
    <t>0107</t>
  </si>
  <si>
    <t>Обеспечение проведения выборов и референдумов</t>
  </si>
  <si>
    <t>231</t>
  </si>
  <si>
    <t>Номер и дата решения сессии Совета депутатов города Каргата</t>
  </si>
  <si>
    <t xml:space="preserve">  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</si>
  <si>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Налоговые и неналоговые доходы, в том числе:</t>
  </si>
  <si>
    <t>Национальная безопасность и правоохранительная деятельность</t>
  </si>
  <si>
    <t>Исполнение бюджета за 2013 год</t>
  </si>
  <si>
    <t>1300</t>
  </si>
  <si>
    <t>1301</t>
  </si>
  <si>
    <t>Обслуживание государственного внутреннего и муниципального долга</t>
  </si>
  <si>
    <t xml:space="preserve">   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поселе-ний, а также средства от продажи права на заключение договоров аренды указанных земельных участков</t>
  </si>
  <si>
    <t>Уточнённые назначения на 2014 год</t>
  </si>
  <si>
    <t>Исполнение бюджета за 2014 год</t>
  </si>
  <si>
    <t>Анализ исполнения бюджета города Каргата за 2014 год по расходам в разрезе КОСГУ</t>
  </si>
  <si>
    <t>Отклонение (гр.4 - гр.2)</t>
  </si>
  <si>
    <t>Факт 2014 года к факту 2013 года (гр.4/гр.2)</t>
  </si>
  <si>
    <t>Анализ исполнения бюджета города Каргата за 2014 год</t>
  </si>
  <si>
    <t>Анализ исполнения бюджета города Каргата за 2014 год по доходам</t>
  </si>
  <si>
    <t>Плановые назначения на 2014 год</t>
  </si>
  <si>
    <t>Процент исполнения к плану 2014 года (гр.4/гр.3)</t>
  </si>
  <si>
    <t xml:space="preserve">   прочие доходы</t>
  </si>
  <si>
    <t xml:space="preserve"> 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</t>
  </si>
  <si>
    <t>Анализ исполнения бюджета города Каргата за 2014 год по расходам</t>
  </si>
  <si>
    <t>Процент исполнения к плану 2014 года (гр.6 / гр.5)</t>
  </si>
  <si>
    <t>Факт 2014 года к факту 2013 года (Гр.5 / гр.2)</t>
  </si>
  <si>
    <t>0505</t>
  </si>
  <si>
    <t>Другие вопросы в области жилищно-коммунального хозяйства</t>
  </si>
  <si>
    <t>№ 277 от 25.12.2013</t>
  </si>
  <si>
    <t>№ 280 от 28.02.2014</t>
  </si>
  <si>
    <t>№ 287 от 30.04.2014</t>
  </si>
  <si>
    <t>№ 300 от 27.06.2014</t>
  </si>
  <si>
    <t>№ 307 от 11.08.2014</t>
  </si>
  <si>
    <t>№ 310 от 19.11.2014</t>
  </si>
  <si>
    <t>№ 320 от 26.12.2014</t>
  </si>
  <si>
    <t>Утверж-дённые назначения решением   № 277 от 25.12.2013</t>
  </si>
  <si>
    <t>Уточ-нённые назначения решением   № 320 от 26.12.2014</t>
  </si>
  <si>
    <t>Процент исполнения к плану 2014 года (гр.9 / гр.6)</t>
  </si>
  <si>
    <t>Факт 2014 года к факту 2013 года (Гр.9 / гр.3)</t>
  </si>
  <si>
    <t>Анализ изменений, внесённых в решение 45 сессии Совета депутатов города Каргата от 25.12.2013 № 277 "О бюджете мунципального образования города Каргата на 2014 годи плановый период 2015 и 2016 годов"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</si>
</sst>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0.0%"/>
  </numFmts>
  <fonts count="2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/>
    <xf numFmtId="49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/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11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5" fontId="10" fillId="0" borderId="1" xfId="1" applyNumberFormat="1" applyFont="1" applyBorder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0" fillId="0" borderId="0" xfId="0" applyFont="1"/>
    <xf numFmtId="0" fontId="13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right" vertical="center" wrapText="1"/>
    </xf>
    <xf numFmtId="165" fontId="13" fillId="0" borderId="1" xfId="1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/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64" fontId="15" fillId="0" borderId="1" xfId="0" applyNumberFormat="1" applyFont="1" applyBorder="1" applyAlignment="1">
      <alignment horizontal="right" vertical="center" wrapText="1"/>
    </xf>
    <xf numFmtId="165" fontId="15" fillId="0" borderId="1" xfId="1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/>
    <xf numFmtId="49" fontId="10" fillId="0" borderId="1" xfId="0" applyNumberFormat="1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righ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right" vertical="center" wrapText="1"/>
    </xf>
    <xf numFmtId="165" fontId="18" fillId="0" borderId="1" xfId="1" applyNumberFormat="1" applyFont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1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7" fillId="0" borderId="1" xfId="1" applyNumberFormat="1" applyFont="1" applyBorder="1" applyAlignment="1">
      <alignment horizontal="right" vertical="center" wrapText="1"/>
    </xf>
    <xf numFmtId="0" fontId="19" fillId="0" borderId="0" xfId="0" applyFont="1"/>
    <xf numFmtId="0" fontId="5" fillId="0" borderId="1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Alignment="1">
      <alignment vertical="center" wrapText="1"/>
    </xf>
    <xf numFmtId="165" fontId="2" fillId="0" borderId="0" xfId="1" applyNumberFormat="1" applyFont="1" applyAlignment="1">
      <alignment vertical="center" wrapText="1"/>
    </xf>
    <xf numFmtId="165" fontId="10" fillId="0" borderId="0" xfId="1" applyNumberFormat="1" applyFont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164" fontId="13" fillId="0" borderId="0" xfId="0" applyNumberFormat="1" applyFont="1" applyAlignment="1">
      <alignment vertical="center" wrapText="1"/>
    </xf>
    <xf numFmtId="164" fontId="15" fillId="0" borderId="0" xfId="0" applyNumberFormat="1" applyFont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5" fontId="5" fillId="0" borderId="0" xfId="1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 indent="1"/>
    </xf>
    <xf numFmtId="164" fontId="5" fillId="0" borderId="1" xfId="0" applyNumberFormat="1" applyFont="1" applyBorder="1" applyAlignment="1">
      <alignment horizontal="right" vertical="center" indent="1"/>
    </xf>
    <xf numFmtId="165" fontId="2" fillId="0" borderId="1" xfId="1" applyNumberFormat="1" applyFont="1" applyBorder="1" applyAlignment="1">
      <alignment horizontal="right" vertical="center" wrapText="1" indent="1"/>
    </xf>
    <xf numFmtId="165" fontId="5" fillId="0" borderId="1" xfId="1" applyNumberFormat="1" applyFont="1" applyBorder="1" applyAlignment="1">
      <alignment horizontal="right" vertical="center" wrapText="1" indent="1"/>
    </xf>
    <xf numFmtId="164" fontId="7" fillId="0" borderId="0" xfId="0" applyNumberFormat="1" applyFont="1" applyAlignment="1">
      <alignment vertical="center" wrapText="1"/>
    </xf>
    <xf numFmtId="165" fontId="7" fillId="0" borderId="0" xfId="1" applyNumberFormat="1" applyFont="1" applyAlignment="1">
      <alignment vertical="center" wrapText="1"/>
    </xf>
    <xf numFmtId="0" fontId="9" fillId="0" borderId="1" xfId="0" applyFont="1" applyBorder="1" applyAlignment="1">
      <alignment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top" wrapText="1"/>
    </xf>
    <xf numFmtId="165" fontId="11" fillId="0" borderId="0" xfId="1" applyNumberFormat="1" applyFont="1" applyAlignment="1">
      <alignment vertical="center" wrapText="1"/>
    </xf>
    <xf numFmtId="165" fontId="13" fillId="0" borderId="0" xfId="1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5" fontId="3" fillId="0" borderId="0" xfId="1" applyNumberFormat="1" applyFont="1" applyAlignment="1">
      <alignment vertical="center" wrapText="1"/>
    </xf>
    <xf numFmtId="164" fontId="21" fillId="0" borderId="0" xfId="0" applyNumberFormat="1" applyFont="1" applyAlignment="1">
      <alignment vertical="center" wrapText="1"/>
    </xf>
    <xf numFmtId="165" fontId="22" fillId="0" borderId="0" xfId="1" applyNumberFormat="1" applyFont="1"/>
    <xf numFmtId="0" fontId="22" fillId="0" borderId="0" xfId="0" applyFont="1"/>
    <xf numFmtId="164" fontId="23" fillId="0" borderId="0" xfId="0" applyNumberFormat="1" applyFont="1" applyAlignment="1">
      <alignment vertical="center" wrapText="1"/>
    </xf>
    <xf numFmtId="164" fontId="6" fillId="0" borderId="0" xfId="0" applyNumberFormat="1" applyFont="1" applyAlignment="1">
      <alignment vertical="center" wrapText="1"/>
    </xf>
    <xf numFmtId="165" fontId="6" fillId="0" borderId="0" xfId="1" applyNumberFormat="1" applyFont="1" applyAlignment="1">
      <alignment vertical="center" wrapText="1"/>
    </xf>
    <xf numFmtId="165" fontId="24" fillId="0" borderId="0" xfId="1" applyNumberFormat="1" applyFont="1"/>
    <xf numFmtId="0" fontId="23" fillId="0" borderId="0" xfId="0" applyFont="1" applyAlignment="1">
      <alignment vertical="center" wrapText="1"/>
    </xf>
    <xf numFmtId="0" fontId="24" fillId="0" borderId="0" xfId="0" applyFont="1"/>
    <xf numFmtId="164" fontId="9" fillId="0" borderId="1" xfId="0" applyNumberFormat="1" applyFont="1" applyBorder="1" applyAlignment="1">
      <alignment horizontal="right" vertical="center" wrapText="1" indent="1"/>
    </xf>
    <xf numFmtId="164" fontId="25" fillId="0" borderId="1" xfId="0" applyNumberFormat="1" applyFont="1" applyBorder="1" applyAlignment="1">
      <alignment vertical="center" wrapText="1"/>
    </xf>
    <xf numFmtId="164" fontId="26" fillId="0" borderId="1" xfId="0" applyNumberFormat="1" applyFont="1" applyBorder="1" applyAlignment="1">
      <alignment horizontal="right" vertical="center" wrapText="1"/>
    </xf>
    <xf numFmtId="164" fontId="9" fillId="0" borderId="4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top" wrapText="1"/>
    </xf>
    <xf numFmtId="164" fontId="1" fillId="0" borderId="0" xfId="0" applyNumberFormat="1" applyFont="1"/>
    <xf numFmtId="164" fontId="27" fillId="0" borderId="1" xfId="0" applyNumberFormat="1" applyFont="1" applyBorder="1" applyAlignment="1">
      <alignment horizontal="right" vertical="center" wrapText="1"/>
    </xf>
    <xf numFmtId="165" fontId="15" fillId="0" borderId="0" xfId="1" applyNumberFormat="1" applyFont="1" applyAlignment="1">
      <alignment vertical="center" wrapText="1"/>
    </xf>
    <xf numFmtId="164" fontId="15" fillId="0" borderId="0" xfId="2" applyNumberFormat="1" applyFont="1" applyAlignment="1">
      <alignment vertical="center" wrapText="1"/>
    </xf>
    <xf numFmtId="164" fontId="15" fillId="0" borderId="0" xfId="1" applyNumberFormat="1" applyFont="1" applyAlignment="1">
      <alignment vertical="center" wrapText="1"/>
    </xf>
    <xf numFmtId="164" fontId="6" fillId="0" borderId="0" xfId="1" applyNumberFormat="1" applyFont="1" applyAlignment="1">
      <alignment vertical="center" wrapText="1"/>
    </xf>
    <xf numFmtId="2" fontId="6" fillId="0" borderId="0" xfId="1" applyNumberFormat="1" applyFont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7"/>
  <sheetViews>
    <sheetView tabSelected="1" zoomScaleNormal="100" workbookViewId="0"/>
  </sheetViews>
  <sheetFormatPr defaultRowHeight="15"/>
  <cols>
    <col min="1" max="1" width="5.7109375" customWidth="1"/>
    <col min="2" max="2" width="35.7109375" customWidth="1"/>
    <col min="3" max="5" width="10.7109375" customWidth="1"/>
    <col min="6" max="6" width="11.28515625" customWidth="1"/>
    <col min="7" max="12" width="10.7109375" customWidth="1"/>
    <col min="13" max="13" width="10.28515625" customWidth="1"/>
    <col min="14" max="14" width="8.5703125" hidden="1" customWidth="1"/>
    <col min="15" max="15" width="8.42578125" hidden="1" customWidth="1"/>
    <col min="16" max="16" width="7.85546875" customWidth="1"/>
  </cols>
  <sheetData>
    <row r="1" spans="1:16" ht="15.75">
      <c r="A1" s="1"/>
      <c r="B1" s="1"/>
      <c r="C1" s="1"/>
      <c r="D1" s="1"/>
      <c r="E1" s="1"/>
      <c r="F1" s="1"/>
      <c r="G1" s="1"/>
      <c r="H1" s="1"/>
      <c r="I1" s="1"/>
      <c r="J1" s="1"/>
      <c r="K1" s="102" t="s">
        <v>28</v>
      </c>
      <c r="L1" s="102"/>
      <c r="M1" s="102"/>
      <c r="N1" s="1"/>
      <c r="O1" s="1"/>
      <c r="P1" s="1"/>
    </row>
    <row r="2" spans="1:16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2.5" customHeight="1">
      <c r="A3" s="103" t="s">
        <v>221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"/>
      <c r="O3" s="1"/>
      <c r="P3" s="1"/>
    </row>
    <row r="4" spans="1:16" ht="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3" customFormat="1" ht="20.10000000000000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101" t="s">
        <v>184</v>
      </c>
      <c r="L5" s="101"/>
      <c r="M5" s="101"/>
      <c r="N5" s="2"/>
      <c r="O5" s="2"/>
      <c r="P5" s="2"/>
    </row>
    <row r="6" spans="1:16" s="17" customFormat="1" ht="80.099999999999994" customHeight="1">
      <c r="A6" s="19" t="s">
        <v>4</v>
      </c>
      <c r="B6" s="19" t="s">
        <v>1</v>
      </c>
      <c r="C6" s="19" t="s">
        <v>211</v>
      </c>
      <c r="D6" s="19" t="s">
        <v>239</v>
      </c>
      <c r="E6" s="19" t="s">
        <v>240</v>
      </c>
      <c r="F6" s="19" t="s">
        <v>32</v>
      </c>
      <c r="G6" s="18" t="s">
        <v>30</v>
      </c>
      <c r="H6" s="18" t="s">
        <v>31</v>
      </c>
      <c r="I6" s="19" t="s">
        <v>217</v>
      </c>
      <c r="J6" s="18" t="s">
        <v>157</v>
      </c>
      <c r="K6" s="18" t="s">
        <v>158</v>
      </c>
      <c r="L6" s="18" t="s">
        <v>241</v>
      </c>
      <c r="M6" s="18" t="s">
        <v>242</v>
      </c>
      <c r="N6" s="16"/>
      <c r="O6" s="16"/>
      <c r="P6" s="16"/>
    </row>
    <row r="7" spans="1:16" s="17" customFormat="1" ht="15" customHeight="1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6"/>
      <c r="O7" s="16"/>
      <c r="P7" s="16"/>
    </row>
    <row r="8" spans="1:16" ht="30" customHeight="1">
      <c r="A8" s="8"/>
      <c r="B8" s="8" t="s">
        <v>209</v>
      </c>
      <c r="C8" s="13">
        <f>C9+C10</f>
        <v>17674.400000000001</v>
      </c>
      <c r="D8" s="13">
        <f>D9+D10</f>
        <v>16539</v>
      </c>
      <c r="E8" s="13">
        <f>E9+E10</f>
        <v>17339</v>
      </c>
      <c r="F8" s="13">
        <f>F9+F10</f>
        <v>19613.900000000001</v>
      </c>
      <c r="G8" s="13">
        <f>E8-D8</f>
        <v>800</v>
      </c>
      <c r="H8" s="13">
        <f>F8-E8</f>
        <v>2274.9000000000015</v>
      </c>
      <c r="I8" s="13">
        <f>I9+I10</f>
        <v>20265.300000000003</v>
      </c>
      <c r="J8" s="13">
        <f>I8-D8</f>
        <v>3726.3000000000029</v>
      </c>
      <c r="K8" s="13">
        <f t="shared" ref="K8:K19" si="0">I8-F8</f>
        <v>651.40000000000146</v>
      </c>
      <c r="L8" s="24">
        <f>I8/F8</f>
        <v>1.033211141078521</v>
      </c>
      <c r="M8" s="24">
        <f>I8/C8</f>
        <v>1.1465905490426833</v>
      </c>
      <c r="N8" s="72"/>
      <c r="O8" s="85">
        <f>I8/D8</f>
        <v>1.2253038273172503</v>
      </c>
      <c r="P8" s="1"/>
    </row>
    <row r="9" spans="1:16" s="30" customFormat="1" ht="20.100000000000001" customHeight="1">
      <c r="A9" s="27"/>
      <c r="B9" s="27" t="s">
        <v>37</v>
      </c>
      <c r="C9" s="21">
        <f ca="1">'Таблица 2'!C10</f>
        <v>15536.000000000002</v>
      </c>
      <c r="D9" s="21">
        <f ca="1">'Таблица 5'!C11</f>
        <v>14422.2</v>
      </c>
      <c r="E9" s="21">
        <f ca="1">'Таблица 5'!S11</f>
        <v>15022.2</v>
      </c>
      <c r="F9" s="21">
        <f ca="1">'Таблица 2'!E10</f>
        <v>15016.9</v>
      </c>
      <c r="G9" s="21">
        <f ca="1">E9-D9</f>
        <v>600</v>
      </c>
      <c r="H9" s="21">
        <f ca="1">F9-E9</f>
        <v>-5.3000000000010914</v>
      </c>
      <c r="I9" s="21">
        <f ca="1">'Таблица 2'!I10</f>
        <v>15274.000000000002</v>
      </c>
      <c r="J9" s="21">
        <f>I9-D9</f>
        <v>851.80000000000109</v>
      </c>
      <c r="K9" s="21">
        <f t="shared" si="0"/>
        <v>257.10000000000218</v>
      </c>
      <c r="L9" s="28">
        <f t="shared" ref="L9:L22" si="1">I9/F9</f>
        <v>1.0171207106659832</v>
      </c>
      <c r="M9" s="28">
        <f>I9/C9</f>
        <v>0.98313594232749746</v>
      </c>
      <c r="N9" s="96"/>
      <c r="O9" s="97"/>
      <c r="P9" s="29"/>
    </row>
    <row r="10" spans="1:16" s="30" customFormat="1" ht="20.100000000000001" customHeight="1">
      <c r="A10" s="27"/>
      <c r="B10" s="27" t="s">
        <v>38</v>
      </c>
      <c r="C10" s="21">
        <f ca="1">'Таблица 2'!C16</f>
        <v>2138.3999999999996</v>
      </c>
      <c r="D10" s="21">
        <f ca="1">'Таблица 5'!C12</f>
        <v>2116.8000000000002</v>
      </c>
      <c r="E10" s="21">
        <f ca="1">'Таблица 5'!S12</f>
        <v>2316.8000000000002</v>
      </c>
      <c r="F10" s="21">
        <f ca="1">'Таблица 2'!E16</f>
        <v>4597</v>
      </c>
      <c r="G10" s="21">
        <f ca="1">E10-D10</f>
        <v>200</v>
      </c>
      <c r="H10" s="21">
        <f t="shared" ref="H10:H21" si="2">F10-E10</f>
        <v>2280.1999999999998</v>
      </c>
      <c r="I10" s="21">
        <f ca="1">'Таблица 2'!I16</f>
        <v>4991.3</v>
      </c>
      <c r="J10" s="21">
        <f>I10-D10</f>
        <v>2874.5</v>
      </c>
      <c r="K10" s="21">
        <f t="shared" si="0"/>
        <v>394.30000000000018</v>
      </c>
      <c r="L10" s="28">
        <f t="shared" si="1"/>
        <v>1.0857733304328911</v>
      </c>
      <c r="M10" s="28">
        <f t="shared" ref="M10:M22" si="3">I10/C10</f>
        <v>2.3341283202394316</v>
      </c>
      <c r="N10" s="42"/>
      <c r="O10" s="98"/>
      <c r="P10" s="29"/>
    </row>
    <row r="11" spans="1:16" ht="20.100000000000001" customHeight="1">
      <c r="A11" s="8"/>
      <c r="B11" s="8" t="s">
        <v>27</v>
      </c>
      <c r="C11" s="13">
        <f ca="1">'Таблица 2'!C25</f>
        <v>74774.2</v>
      </c>
      <c r="D11" s="13">
        <f ca="1">'Таблица 5'!C13</f>
        <v>36650.199999999997</v>
      </c>
      <c r="E11" s="13">
        <f ca="1">'Таблица 5'!S13</f>
        <v>66188.399999999994</v>
      </c>
      <c r="F11" s="13">
        <f ca="1">'Таблица 2'!E25</f>
        <v>59747.3</v>
      </c>
      <c r="G11" s="13">
        <f ca="1">E11-D11</f>
        <v>29538.199999999997</v>
      </c>
      <c r="H11" s="13">
        <f t="shared" si="2"/>
        <v>-6441.0999999999913</v>
      </c>
      <c r="I11" s="13">
        <f ca="1">'Таблица 2'!I25</f>
        <v>44062.099999999991</v>
      </c>
      <c r="J11" s="13">
        <f>I11-D11</f>
        <v>7411.8999999999942</v>
      </c>
      <c r="K11" s="13">
        <f t="shared" si="0"/>
        <v>-15685.200000000012</v>
      </c>
      <c r="L11" s="24">
        <f t="shared" si="1"/>
        <v>0.73747432938392177</v>
      </c>
      <c r="M11" s="24">
        <f t="shared" si="3"/>
        <v>0.58926875847551685</v>
      </c>
      <c r="N11" s="72"/>
      <c r="O11" s="85">
        <f>I11/D11</f>
        <v>1.202233548520881</v>
      </c>
      <c r="P11" s="59"/>
    </row>
    <row r="12" spans="1:16" s="6" customFormat="1" ht="20.100000000000001" customHeight="1">
      <c r="A12" s="9"/>
      <c r="B12" s="9" t="s">
        <v>5</v>
      </c>
      <c r="C12" s="10">
        <f>C9+C10+C11</f>
        <v>92448.6</v>
      </c>
      <c r="D12" s="10">
        <f ca="1">D9+D10+D11</f>
        <v>53189.2</v>
      </c>
      <c r="E12" s="10">
        <f ca="1">E9+E10+E11</f>
        <v>83527.399999999994</v>
      </c>
      <c r="F12" s="10">
        <f>F9+F10+F11</f>
        <v>79361.200000000012</v>
      </c>
      <c r="G12" s="23">
        <f>E12-D12</f>
        <v>30338.199999999997</v>
      </c>
      <c r="H12" s="23">
        <f>F12-E12</f>
        <v>-4166.1999999999825</v>
      </c>
      <c r="I12" s="10">
        <f>I9+I10+I11</f>
        <v>64327.399999999994</v>
      </c>
      <c r="J12" s="10">
        <f>J9+J10+J11</f>
        <v>11138.199999999995</v>
      </c>
      <c r="K12" s="23">
        <f t="shared" si="0"/>
        <v>-15033.800000000017</v>
      </c>
      <c r="L12" s="25">
        <f t="shared" si="1"/>
        <v>0.81056486041037668</v>
      </c>
      <c r="M12" s="25">
        <f t="shared" si="3"/>
        <v>0.69581800048892017</v>
      </c>
      <c r="N12" s="99">
        <f>I12-C12</f>
        <v>-28121.200000000012</v>
      </c>
      <c r="O12" s="85">
        <f>I12/D12</f>
        <v>1.2094071728847209</v>
      </c>
      <c r="P12" s="65"/>
    </row>
    <row r="13" spans="1:16" ht="20.100000000000001" customHeight="1">
      <c r="A13" s="11" t="s">
        <v>7</v>
      </c>
      <c r="B13" s="8" t="s">
        <v>19</v>
      </c>
      <c r="C13" s="13">
        <f ca="1">'Таблица 3'!C9</f>
        <v>9782.9000000000015</v>
      </c>
      <c r="D13" s="13">
        <f ca="1">'Таблица 5'!C16</f>
        <v>8790.1</v>
      </c>
      <c r="E13" s="13">
        <f ca="1">'Таблица 5'!S16</f>
        <v>8627.6</v>
      </c>
      <c r="F13" s="13">
        <f ca="1">'Таблица 3'!E9</f>
        <v>10902.6</v>
      </c>
      <c r="G13" s="13">
        <f t="shared" ref="G13:G21" si="4">E13-D13</f>
        <v>-162.5</v>
      </c>
      <c r="H13" s="13">
        <f ca="1">F13-E13</f>
        <v>2275</v>
      </c>
      <c r="I13" s="13">
        <f ca="1">'Таблица 3'!I9</f>
        <v>8444.6</v>
      </c>
      <c r="J13" s="13">
        <f t="shared" ref="J13:J21" si="5">I13-D13</f>
        <v>-345.5</v>
      </c>
      <c r="K13" s="13">
        <f t="shared" si="0"/>
        <v>-2458</v>
      </c>
      <c r="L13" s="24">
        <f t="shared" si="1"/>
        <v>0.77454919010144374</v>
      </c>
      <c r="M13" s="24">
        <f t="shared" si="3"/>
        <v>0.86320007359780837</v>
      </c>
      <c r="N13" s="59"/>
      <c r="O13" s="64"/>
      <c r="P13" s="59"/>
    </row>
    <row r="14" spans="1:16" ht="31.5">
      <c r="A14" s="11" t="s">
        <v>8</v>
      </c>
      <c r="B14" s="8" t="s">
        <v>210</v>
      </c>
      <c r="C14" s="13">
        <f ca="1">'Таблица 3'!C20</f>
        <v>473.4</v>
      </c>
      <c r="D14" s="13">
        <f ca="1">'Таблица 5'!C17</f>
        <v>275</v>
      </c>
      <c r="E14" s="13">
        <f ca="1">'Таблица 5'!S17</f>
        <v>545.6</v>
      </c>
      <c r="F14" s="13">
        <f ca="1">'Таблица 3'!E20</f>
        <v>545.6</v>
      </c>
      <c r="G14" s="13">
        <f t="shared" si="4"/>
        <v>270.60000000000002</v>
      </c>
      <c r="H14" s="13">
        <f t="shared" si="2"/>
        <v>0</v>
      </c>
      <c r="I14" s="13">
        <f ca="1">'Таблица 3'!I20</f>
        <v>544</v>
      </c>
      <c r="J14" s="13">
        <f t="shared" si="5"/>
        <v>269</v>
      </c>
      <c r="K14" s="13">
        <f t="shared" si="0"/>
        <v>-1.6000000000000227</v>
      </c>
      <c r="L14" s="24">
        <f>I14/F14</f>
        <v>0.99706744868035191</v>
      </c>
      <c r="M14" s="24">
        <f>I14/C14</f>
        <v>1.1491339247993242</v>
      </c>
      <c r="N14" s="59"/>
      <c r="O14" s="64"/>
      <c r="P14" s="59"/>
    </row>
    <row r="15" spans="1:16" ht="20.100000000000001" customHeight="1">
      <c r="A15" s="11" t="s">
        <v>9</v>
      </c>
      <c r="B15" s="8" t="s">
        <v>20</v>
      </c>
      <c r="C15" s="13">
        <f ca="1">'Таблица 3'!C23</f>
        <v>17190.800000000003</v>
      </c>
      <c r="D15" s="13">
        <f ca="1">'Таблица 5'!C18</f>
        <v>9853</v>
      </c>
      <c r="E15" s="13">
        <f ca="1">'Таблица 5'!S18</f>
        <v>24730.7</v>
      </c>
      <c r="F15" s="13">
        <f ca="1">'Таблица 3'!E23</f>
        <v>24730.699999999997</v>
      </c>
      <c r="G15" s="13">
        <f t="shared" si="4"/>
        <v>14877.7</v>
      </c>
      <c r="H15" s="13">
        <f t="shared" si="2"/>
        <v>0</v>
      </c>
      <c r="I15" s="13">
        <f ca="1">'Таблица 3'!I23</f>
        <v>19933.8</v>
      </c>
      <c r="J15" s="13">
        <f t="shared" si="5"/>
        <v>10080.799999999999</v>
      </c>
      <c r="K15" s="13">
        <f t="shared" si="0"/>
        <v>-4796.8999999999978</v>
      </c>
      <c r="L15" s="24">
        <f t="shared" si="1"/>
        <v>0.80603460476250177</v>
      </c>
      <c r="M15" s="24">
        <f t="shared" si="3"/>
        <v>1.1595620913511877</v>
      </c>
      <c r="N15" s="59"/>
      <c r="O15" s="64"/>
      <c r="P15" s="59"/>
    </row>
    <row r="16" spans="1:16" ht="20.100000000000001" customHeight="1">
      <c r="A16" s="11" t="s">
        <v>10</v>
      </c>
      <c r="B16" s="8" t="s">
        <v>21</v>
      </c>
      <c r="C16" s="13">
        <f ca="1">'Таблица 3'!C32</f>
        <v>17678.300000000003</v>
      </c>
      <c r="D16" s="13">
        <f ca="1">'Таблица 5'!C19</f>
        <v>21482.7</v>
      </c>
      <c r="E16" s="13">
        <f ca="1">'Таблица 5'!S19</f>
        <v>74750.3</v>
      </c>
      <c r="F16" s="13">
        <f ca="1">'Таблица 3'!E32</f>
        <v>68130.5</v>
      </c>
      <c r="G16" s="13">
        <f t="shared" si="4"/>
        <v>53267.600000000006</v>
      </c>
      <c r="H16" s="13">
        <f t="shared" si="2"/>
        <v>-6619.8000000000029</v>
      </c>
      <c r="I16" s="13">
        <f ca="1">'Таблица 3'!I32</f>
        <v>52714.1</v>
      </c>
      <c r="J16" s="13">
        <f t="shared" si="5"/>
        <v>31231.399999999998</v>
      </c>
      <c r="K16" s="13">
        <f t="shared" si="0"/>
        <v>-15416.400000000001</v>
      </c>
      <c r="L16" s="24">
        <f t="shared" si="1"/>
        <v>0.77372248845964731</v>
      </c>
      <c r="M16" s="24">
        <f t="shared" si="3"/>
        <v>2.9818534587601744</v>
      </c>
      <c r="N16" s="59"/>
      <c r="O16" s="64"/>
      <c r="P16" s="59"/>
    </row>
    <row r="17" spans="1:18" ht="20.100000000000001" customHeight="1">
      <c r="A17" s="11" t="s">
        <v>11</v>
      </c>
      <c r="B17" s="8" t="s">
        <v>23</v>
      </c>
      <c r="C17" s="13">
        <f ca="1">'Таблица 3'!C37</f>
        <v>7258.7</v>
      </c>
      <c r="D17" s="13">
        <f ca="1">'Таблица 5'!C20</f>
        <v>9288.4</v>
      </c>
      <c r="E17" s="13">
        <f ca="1">'Таблица 5'!S20</f>
        <v>9744.7000000000007</v>
      </c>
      <c r="F17" s="13">
        <f ca="1">'Таблица 3'!E37</f>
        <v>9703.2999999999993</v>
      </c>
      <c r="G17" s="13">
        <f t="shared" si="4"/>
        <v>456.30000000000109</v>
      </c>
      <c r="H17" s="13">
        <f t="shared" si="2"/>
        <v>-41.400000000001455</v>
      </c>
      <c r="I17" s="13">
        <f ca="1">'Таблица 3'!I37</f>
        <v>9703.2999999999993</v>
      </c>
      <c r="J17" s="13">
        <f t="shared" si="5"/>
        <v>414.89999999999964</v>
      </c>
      <c r="K17" s="13">
        <f t="shared" si="0"/>
        <v>0</v>
      </c>
      <c r="L17" s="24">
        <f t="shared" si="1"/>
        <v>1</v>
      </c>
      <c r="M17" s="24">
        <f t="shared" si="3"/>
        <v>1.3367820684144542</v>
      </c>
      <c r="N17" s="59"/>
      <c r="O17" s="64"/>
      <c r="P17" s="59"/>
    </row>
    <row r="18" spans="1:18" ht="20.100000000000001" customHeight="1">
      <c r="A18" s="11" t="s">
        <v>12</v>
      </c>
      <c r="B18" s="8" t="s">
        <v>22</v>
      </c>
      <c r="C18" s="13">
        <f ca="1">'Таблица 3'!C46</f>
        <v>160.4</v>
      </c>
      <c r="D18" s="13">
        <f ca="1">'Таблица 5'!C21</f>
        <v>220</v>
      </c>
      <c r="E18" s="13">
        <f ca="1">'Таблица 5'!S21</f>
        <v>186</v>
      </c>
      <c r="F18" s="13">
        <f ca="1">'Таблица 3'!E46</f>
        <v>186</v>
      </c>
      <c r="G18" s="13">
        <f t="shared" si="4"/>
        <v>-34</v>
      </c>
      <c r="H18" s="13">
        <f t="shared" si="2"/>
        <v>0</v>
      </c>
      <c r="I18" s="13">
        <f ca="1">'Таблица 3'!I46</f>
        <v>184.1</v>
      </c>
      <c r="J18" s="13">
        <f t="shared" si="5"/>
        <v>-35.900000000000006</v>
      </c>
      <c r="K18" s="13">
        <f t="shared" si="0"/>
        <v>-1.9000000000000057</v>
      </c>
      <c r="L18" s="24">
        <f t="shared" si="1"/>
        <v>0.9897849462365591</v>
      </c>
      <c r="M18" s="24">
        <f t="shared" si="3"/>
        <v>1.1477556109725684</v>
      </c>
      <c r="N18" s="59"/>
      <c r="O18" s="64"/>
      <c r="P18" s="59"/>
    </row>
    <row r="19" spans="1:18" ht="20.100000000000001" customHeight="1">
      <c r="A19" s="11" t="s">
        <v>13</v>
      </c>
      <c r="B19" s="8" t="s">
        <v>24</v>
      </c>
      <c r="C19" s="13"/>
      <c r="D19" s="13">
        <f ca="1">'Таблица 5'!C22</f>
        <v>150</v>
      </c>
      <c r="E19" s="13">
        <f ca="1">'Таблица 5'!S22</f>
        <v>0</v>
      </c>
      <c r="F19" s="13">
        <v>0</v>
      </c>
      <c r="G19" s="13">
        <f ca="1">E19-D19</f>
        <v>-150</v>
      </c>
      <c r="H19" s="13">
        <f ca="1">F19-E19</f>
        <v>0</v>
      </c>
      <c r="I19" s="13">
        <v>0</v>
      </c>
      <c r="J19" s="13">
        <f>I19-D19</f>
        <v>-150</v>
      </c>
      <c r="K19" s="13">
        <f t="shared" si="0"/>
        <v>0</v>
      </c>
      <c r="L19" s="24"/>
      <c r="M19" s="24"/>
      <c r="N19" s="59"/>
      <c r="O19" s="64"/>
      <c r="P19" s="59"/>
    </row>
    <row r="20" spans="1:18" ht="20.100000000000001" customHeight="1">
      <c r="A20" s="11" t="s">
        <v>185</v>
      </c>
      <c r="B20" s="8" t="s">
        <v>186</v>
      </c>
      <c r="C20" s="13">
        <f ca="1">'Таблица 3'!C55</f>
        <v>164</v>
      </c>
      <c r="D20" s="13"/>
      <c r="E20" s="13"/>
      <c r="F20" s="13"/>
      <c r="G20" s="13"/>
      <c r="H20" s="13"/>
      <c r="I20" s="13"/>
      <c r="J20" s="13"/>
      <c r="K20" s="13"/>
      <c r="L20" s="24"/>
      <c r="M20" s="24"/>
      <c r="N20" s="59"/>
      <c r="O20" s="64"/>
      <c r="P20" s="59"/>
    </row>
    <row r="21" spans="1:18" ht="31.5">
      <c r="A21" s="11" t="s">
        <v>187</v>
      </c>
      <c r="B21" s="8" t="s">
        <v>188</v>
      </c>
      <c r="C21" s="13">
        <f ca="1">'Таблица 3'!C57</f>
        <v>315.39999999999998</v>
      </c>
      <c r="D21" s="13">
        <f ca="1">'Таблица 5'!C24</f>
        <v>350</v>
      </c>
      <c r="E21" s="13">
        <f ca="1">'Таблица 5'!S24</f>
        <v>350</v>
      </c>
      <c r="F21" s="13">
        <f ca="1">'Таблица 3'!E57</f>
        <v>350</v>
      </c>
      <c r="G21" s="13">
        <f t="shared" si="4"/>
        <v>0</v>
      </c>
      <c r="H21" s="13">
        <f t="shared" si="2"/>
        <v>0</v>
      </c>
      <c r="I21" s="13">
        <f ca="1">'Таблица 3'!I57</f>
        <v>240.7</v>
      </c>
      <c r="J21" s="13">
        <f t="shared" si="5"/>
        <v>-109.30000000000001</v>
      </c>
      <c r="K21" s="13">
        <f>I21-F21</f>
        <v>-109.30000000000001</v>
      </c>
      <c r="L21" s="24">
        <f>I21/F21</f>
        <v>0.68771428571428572</v>
      </c>
      <c r="M21" s="24">
        <f t="shared" si="3"/>
        <v>0.76315789473684215</v>
      </c>
      <c r="N21" s="59"/>
      <c r="O21" s="64"/>
      <c r="P21" s="59"/>
    </row>
    <row r="22" spans="1:18" s="6" customFormat="1" ht="20.100000000000001" customHeight="1">
      <c r="A22" s="12"/>
      <c r="B22" s="9" t="s">
        <v>14</v>
      </c>
      <c r="C22" s="10">
        <f>SUM(C13:C21)</f>
        <v>53023.900000000009</v>
      </c>
      <c r="D22" s="10">
        <f>SUM(D13:D21)</f>
        <v>50409.200000000004</v>
      </c>
      <c r="E22" s="10">
        <f>SUM(E13:E21)</f>
        <v>118934.90000000001</v>
      </c>
      <c r="F22" s="10">
        <f t="shared" ref="F22:K22" si="6">SUM(F13:F21)</f>
        <v>114548.7</v>
      </c>
      <c r="G22" s="10">
        <f t="shared" si="6"/>
        <v>68525.700000000012</v>
      </c>
      <c r="H22" s="10">
        <f t="shared" si="6"/>
        <v>-4386.2000000000044</v>
      </c>
      <c r="I22" s="10">
        <f t="shared" si="6"/>
        <v>91764.6</v>
      </c>
      <c r="J22" s="10">
        <f t="shared" si="6"/>
        <v>41355.399999999994</v>
      </c>
      <c r="K22" s="10">
        <f t="shared" si="6"/>
        <v>-22784.100000000002</v>
      </c>
      <c r="L22" s="25">
        <f t="shared" si="1"/>
        <v>0.80109682606611865</v>
      </c>
      <c r="M22" s="25">
        <f t="shared" si="3"/>
        <v>1.7306271322931732</v>
      </c>
      <c r="N22" s="84">
        <f>F22-D22</f>
        <v>64139.499999999993</v>
      </c>
      <c r="O22" s="85">
        <f>N22/D22</f>
        <v>1.2723768677146232</v>
      </c>
      <c r="P22" s="5"/>
      <c r="R22" s="94"/>
    </row>
    <row r="23" spans="1:18" s="6" customFormat="1" ht="20.100000000000001" customHeight="1">
      <c r="A23" s="12"/>
      <c r="B23" s="9" t="s">
        <v>15</v>
      </c>
      <c r="C23" s="10">
        <f t="shared" ref="C23:K23" si="7">C12-C22</f>
        <v>39424.699999999997</v>
      </c>
      <c r="D23" s="10">
        <f t="shared" si="7"/>
        <v>2779.9999999999927</v>
      </c>
      <c r="E23" s="10">
        <f t="shared" si="7"/>
        <v>-35407.500000000015</v>
      </c>
      <c r="F23" s="10">
        <f t="shared" si="7"/>
        <v>-35187.499999999985</v>
      </c>
      <c r="G23" s="10">
        <f t="shared" si="7"/>
        <v>-38187.500000000015</v>
      </c>
      <c r="H23" s="10">
        <f t="shared" si="7"/>
        <v>220.00000000002183</v>
      </c>
      <c r="I23" s="10">
        <f t="shared" si="7"/>
        <v>-27437.200000000012</v>
      </c>
      <c r="J23" s="10">
        <f t="shared" si="7"/>
        <v>-30217.199999999997</v>
      </c>
      <c r="K23" s="10">
        <f t="shared" si="7"/>
        <v>7750.2999999999847</v>
      </c>
      <c r="L23" s="10"/>
      <c r="M23" s="10"/>
      <c r="N23" s="5"/>
      <c r="O23" s="65"/>
      <c r="P23" s="5"/>
    </row>
    <row r="24" spans="1:18" ht="15.75">
      <c r="A24" s="7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59"/>
      <c r="P24" s="1"/>
    </row>
    <row r="25" spans="1:18" ht="15.75" hidden="1">
      <c r="A25" s="7"/>
      <c r="B25" s="1"/>
      <c r="C25" s="1"/>
      <c r="D25" s="1"/>
      <c r="E25" s="1"/>
      <c r="F25" s="78">
        <f>F22-D22</f>
        <v>64139.499999999993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8" ht="15.75" hidden="1">
      <c r="A26" s="7"/>
      <c r="B26" s="1"/>
      <c r="C26" s="1"/>
      <c r="D26" s="1"/>
      <c r="E26" s="1"/>
      <c r="F26" s="79">
        <f>F25/D22</f>
        <v>1.2723768677146232</v>
      </c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8" ht="15.75">
      <c r="A27" s="7"/>
      <c r="B27" s="1"/>
      <c r="C27" s="1"/>
      <c r="D27" s="1"/>
      <c r="E27" s="1"/>
      <c r="F27" s="1"/>
      <c r="G27" s="1"/>
      <c r="H27" s="2"/>
      <c r="I27" s="1"/>
      <c r="J27" s="1"/>
      <c r="K27" s="1"/>
      <c r="L27" s="1"/>
      <c r="M27" s="1"/>
      <c r="N27" s="1"/>
      <c r="O27" s="1"/>
      <c r="P27" s="1"/>
    </row>
    <row r="28" spans="1:18" ht="15.75">
      <c r="A28" s="4"/>
      <c r="B28" s="1"/>
      <c r="C28" s="1"/>
      <c r="D28" s="1"/>
      <c r="E28" s="1"/>
      <c r="F28" s="1"/>
      <c r="G28" s="1"/>
      <c r="H28" s="2"/>
      <c r="I28" s="1"/>
      <c r="J28" s="1"/>
      <c r="K28" s="1"/>
      <c r="L28" s="1"/>
      <c r="M28" s="1"/>
      <c r="N28" s="1"/>
      <c r="O28" s="1"/>
      <c r="P28" s="1"/>
    </row>
    <row r="29" spans="1:18" ht="15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8" ht="15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8" ht="15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8" ht="15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</sheetData>
  <mergeCells count="3">
    <mergeCell ref="K5:M5"/>
    <mergeCell ref="K1:M1"/>
    <mergeCell ref="A3:M3"/>
  </mergeCells>
  <phoneticPr fontId="0" type="noConversion"/>
  <pageMargins left="0.39370078740157483" right="0.39370078740157483" top="0.98425196850393704" bottom="0.59055118110236227" header="0.31496062992125984" footer="0.31496062992125984"/>
  <pageSetup paperSize="9" scale="87" orientation="landscape" r:id="rId1"/>
  <ignoredErrors>
    <ignoredError sqref="G12 J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3"/>
  <sheetViews>
    <sheetView topLeftCell="B1" workbookViewId="0">
      <selection activeCell="B1" sqref="B1"/>
    </sheetView>
  </sheetViews>
  <sheetFormatPr defaultRowHeight="15"/>
  <cols>
    <col min="1" max="1" width="5.7109375" hidden="1" customWidth="1"/>
    <col min="2" max="2" width="50.7109375" customWidth="1"/>
    <col min="3" max="3" width="10.7109375" customWidth="1"/>
    <col min="4" max="4" width="10.7109375" hidden="1" customWidth="1"/>
    <col min="5" max="5" width="10.7109375" customWidth="1"/>
    <col min="6" max="6" width="11.28515625" hidden="1" customWidth="1"/>
    <col min="7" max="8" width="10.7109375" hidden="1" customWidth="1"/>
    <col min="9" max="10" width="10.7109375" customWidth="1"/>
    <col min="11" max="11" width="10.7109375" hidden="1" customWidth="1"/>
    <col min="12" max="12" width="10.7109375" customWidth="1"/>
    <col min="13" max="13" width="10.28515625" customWidth="1"/>
    <col min="14" max="14" width="9.140625" hidden="1" customWidth="1"/>
    <col min="15" max="15" width="7.140625" hidden="1" customWidth="1"/>
    <col min="16" max="16" width="10.7109375" hidden="1" customWidth="1"/>
    <col min="17" max="17" width="9.140625" hidden="1" customWidth="1"/>
  </cols>
  <sheetData>
    <row r="1" spans="1:16" ht="15.75">
      <c r="A1" s="1"/>
      <c r="B1" s="1"/>
      <c r="C1" s="1"/>
      <c r="D1" s="1"/>
      <c r="E1" s="1"/>
      <c r="F1" s="1"/>
      <c r="G1" s="1"/>
      <c r="H1" s="1"/>
      <c r="I1" s="1"/>
      <c r="J1" s="1"/>
      <c r="K1" s="102" t="s">
        <v>34</v>
      </c>
      <c r="L1" s="102"/>
      <c r="M1" s="102"/>
      <c r="N1" s="1"/>
      <c r="O1" s="1"/>
      <c r="P1" s="1"/>
    </row>
    <row r="2" spans="1:16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2.5" customHeight="1">
      <c r="A3" s="103" t="s">
        <v>222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"/>
      <c r="O3" s="1"/>
      <c r="P3" s="1"/>
    </row>
    <row r="4" spans="1:16" ht="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s="3" customFormat="1" ht="20.10000000000000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101" t="s">
        <v>184</v>
      </c>
      <c r="L5" s="101"/>
      <c r="M5" s="101"/>
      <c r="N5" s="2"/>
      <c r="O5" s="2"/>
      <c r="P5" s="2"/>
    </row>
    <row r="6" spans="1:16" s="17" customFormat="1" ht="69.95" customHeight="1">
      <c r="A6" s="19" t="s">
        <v>4</v>
      </c>
      <c r="B6" s="19" t="s">
        <v>43</v>
      </c>
      <c r="C6" s="19" t="s">
        <v>211</v>
      </c>
      <c r="D6" s="19" t="s">
        <v>29</v>
      </c>
      <c r="E6" s="19" t="s">
        <v>223</v>
      </c>
      <c r="F6" s="19" t="s">
        <v>32</v>
      </c>
      <c r="G6" s="18" t="s">
        <v>30</v>
      </c>
      <c r="H6" s="18" t="s">
        <v>31</v>
      </c>
      <c r="I6" s="19" t="s">
        <v>217</v>
      </c>
      <c r="J6" s="18" t="s">
        <v>159</v>
      </c>
      <c r="K6" s="18" t="s">
        <v>33</v>
      </c>
      <c r="L6" s="18" t="s">
        <v>224</v>
      </c>
      <c r="M6" s="18" t="s">
        <v>220</v>
      </c>
      <c r="N6" s="16"/>
      <c r="O6" s="16"/>
      <c r="P6" s="16"/>
    </row>
    <row r="7" spans="1:16" s="17" customFormat="1" ht="15" customHeight="1">
      <c r="A7" s="19">
        <v>1</v>
      </c>
      <c r="B7" s="19">
        <v>1</v>
      </c>
      <c r="C7" s="19">
        <v>2</v>
      </c>
      <c r="D7" s="19">
        <v>3</v>
      </c>
      <c r="E7" s="19">
        <v>3</v>
      </c>
      <c r="F7" s="18">
        <v>6</v>
      </c>
      <c r="G7" s="18">
        <v>7</v>
      </c>
      <c r="H7" s="18">
        <v>7</v>
      </c>
      <c r="I7" s="18">
        <v>4</v>
      </c>
      <c r="J7" s="18">
        <v>5</v>
      </c>
      <c r="K7" s="18">
        <v>8</v>
      </c>
      <c r="L7" s="18">
        <v>6</v>
      </c>
      <c r="M7" s="18">
        <v>7</v>
      </c>
      <c r="N7" s="16"/>
      <c r="O7" s="16"/>
      <c r="P7" s="16"/>
    </row>
    <row r="8" spans="1:16" s="6" customFormat="1" ht="20.100000000000001" customHeight="1">
      <c r="A8" s="9"/>
      <c r="B8" s="55" t="s">
        <v>35</v>
      </c>
      <c r="C8" s="10">
        <f>C9+C25</f>
        <v>92448.6</v>
      </c>
      <c r="D8" s="10" t="e">
        <f>D9+D25</f>
        <v>#REF!</v>
      </c>
      <c r="E8" s="10">
        <f>E9+E25</f>
        <v>79361.200000000012</v>
      </c>
      <c r="F8" s="10"/>
      <c r="G8" s="23"/>
      <c r="H8" s="23"/>
      <c r="I8" s="10">
        <f>I9+I25</f>
        <v>64327.399999999994</v>
      </c>
      <c r="J8" s="23">
        <f>I8-E8</f>
        <v>-15033.800000000017</v>
      </c>
      <c r="K8" s="23"/>
      <c r="L8" s="25">
        <f t="shared" ref="L8:L23" si="0">I8/E8</f>
        <v>0.81056486041037668</v>
      </c>
      <c r="M8" s="25">
        <f t="shared" ref="M8:M22" si="1">I8/C8</f>
        <v>0.69581800048892017</v>
      </c>
      <c r="N8" s="58">
        <f>I8-C8</f>
        <v>-28121.200000000012</v>
      </c>
      <c r="O8" s="5"/>
      <c r="P8" s="5"/>
    </row>
    <row r="9" spans="1:16" s="35" customFormat="1" ht="20.100000000000001" customHeight="1">
      <c r="A9" s="31"/>
      <c r="B9" s="31" t="s">
        <v>39</v>
      </c>
      <c r="C9" s="32">
        <f>C10+C16</f>
        <v>17674.400000000001</v>
      </c>
      <c r="D9" s="32" t="e">
        <f>D10+D16</f>
        <v>#REF!</v>
      </c>
      <c r="E9" s="32">
        <f>E10+E16</f>
        <v>19613.900000000001</v>
      </c>
      <c r="F9" s="32"/>
      <c r="G9" s="32"/>
      <c r="H9" s="32"/>
      <c r="I9" s="32">
        <f>I10+I16</f>
        <v>20265.300000000003</v>
      </c>
      <c r="J9" s="32">
        <f t="shared" ref="J9:J57" si="2">I9-E9</f>
        <v>651.40000000000146</v>
      </c>
      <c r="K9" s="32"/>
      <c r="L9" s="33">
        <f t="shared" si="0"/>
        <v>1.033211141078521</v>
      </c>
      <c r="M9" s="33">
        <f t="shared" si="1"/>
        <v>1.1465905490426833</v>
      </c>
      <c r="N9" s="34"/>
      <c r="O9" s="34"/>
      <c r="P9" s="34"/>
    </row>
    <row r="10" spans="1:16" s="6" customFormat="1" ht="15" customHeight="1">
      <c r="A10" s="36"/>
      <c r="B10" s="36" t="s">
        <v>40</v>
      </c>
      <c r="C10" s="37">
        <f>C11+C12+C13+C14+C15</f>
        <v>15536.000000000002</v>
      </c>
      <c r="D10" s="37">
        <f>D11+D12+D13</f>
        <v>0</v>
      </c>
      <c r="E10" s="37">
        <f>E11+E12+E13+E14+E15+0.1</f>
        <v>15016.9</v>
      </c>
      <c r="F10" s="37"/>
      <c r="G10" s="37"/>
      <c r="H10" s="37"/>
      <c r="I10" s="37">
        <f>I11+I12+I13+I14+I15+0.1</f>
        <v>15274.000000000002</v>
      </c>
      <c r="J10" s="37">
        <f t="shared" si="2"/>
        <v>257.10000000000218</v>
      </c>
      <c r="K10" s="47"/>
      <c r="L10" s="48">
        <f t="shared" si="0"/>
        <v>1.0171207106659832</v>
      </c>
      <c r="M10" s="48">
        <f t="shared" si="1"/>
        <v>0.98313594232749746</v>
      </c>
      <c r="N10" s="58">
        <f>I10-C10</f>
        <v>-262</v>
      </c>
      <c r="O10" s="76">
        <f>I10/I8</f>
        <v>0.23744158787701669</v>
      </c>
      <c r="P10" s="38"/>
    </row>
    <row r="11" spans="1:16" s="30" customFormat="1" ht="15" customHeight="1">
      <c r="A11" s="27"/>
      <c r="B11" s="27" t="s">
        <v>41</v>
      </c>
      <c r="C11" s="45">
        <v>7940.6</v>
      </c>
      <c r="D11" s="21"/>
      <c r="E11" s="21">
        <v>8279</v>
      </c>
      <c r="F11" s="21"/>
      <c r="G11" s="21"/>
      <c r="H11" s="21"/>
      <c r="I11" s="45">
        <v>8355.1</v>
      </c>
      <c r="J11" s="21">
        <f t="shared" si="2"/>
        <v>76.100000000000364</v>
      </c>
      <c r="K11" s="21"/>
      <c r="L11" s="28">
        <f t="shared" si="0"/>
        <v>1.0091919313926803</v>
      </c>
      <c r="M11" s="28">
        <f t="shared" si="1"/>
        <v>1.0522000856358462</v>
      </c>
      <c r="N11" s="61">
        <f>I11-C11</f>
        <v>414.5</v>
      </c>
      <c r="O11" s="60">
        <f>I11/I10</f>
        <v>0.54701453450307713</v>
      </c>
      <c r="P11" s="60">
        <f>I11/I8</f>
        <v>0.12988399966421776</v>
      </c>
    </row>
    <row r="12" spans="1:16" s="30" customFormat="1" ht="15" customHeight="1">
      <c r="A12" s="27"/>
      <c r="B12" s="27" t="s">
        <v>189</v>
      </c>
      <c r="C12" s="21">
        <v>28.3</v>
      </c>
      <c r="D12" s="21"/>
      <c r="E12" s="21">
        <v>3.5</v>
      </c>
      <c r="F12" s="21"/>
      <c r="G12" s="21"/>
      <c r="H12" s="21"/>
      <c r="I12" s="21">
        <v>3.5</v>
      </c>
      <c r="J12" s="21">
        <f t="shared" si="2"/>
        <v>0</v>
      </c>
      <c r="K12" s="21"/>
      <c r="L12" s="28">
        <f t="shared" si="0"/>
        <v>1</v>
      </c>
      <c r="M12" s="28">
        <f t="shared" si="1"/>
        <v>0.12367491166077738</v>
      </c>
      <c r="N12" s="61">
        <f>I12-C12</f>
        <v>-24.8</v>
      </c>
      <c r="O12" s="60">
        <f>I12/I10</f>
        <v>2.29147571035747E-4</v>
      </c>
      <c r="P12" s="29"/>
    </row>
    <row r="13" spans="1:16" s="30" customFormat="1" ht="15" customHeight="1">
      <c r="A13" s="27"/>
      <c r="B13" s="27" t="s">
        <v>190</v>
      </c>
      <c r="C13" s="45">
        <v>544.29999999999995</v>
      </c>
      <c r="D13" s="21"/>
      <c r="E13" s="21">
        <v>702.4</v>
      </c>
      <c r="F13" s="21"/>
      <c r="G13" s="21"/>
      <c r="H13" s="21"/>
      <c r="I13" s="21">
        <v>702.4</v>
      </c>
      <c r="J13" s="21">
        <f t="shared" si="2"/>
        <v>0</v>
      </c>
      <c r="K13" s="21"/>
      <c r="L13" s="28">
        <f t="shared" si="0"/>
        <v>1</v>
      </c>
      <c r="M13" s="28">
        <f t="shared" si="1"/>
        <v>1.290464817196399</v>
      </c>
      <c r="N13" s="61">
        <f>I13-C13</f>
        <v>158.10000000000002</v>
      </c>
      <c r="O13" s="60">
        <f>I13/I10</f>
        <v>4.598664397014534E-2</v>
      </c>
      <c r="P13" s="29"/>
    </row>
    <row r="14" spans="1:16" s="30" customFormat="1" ht="15" customHeight="1">
      <c r="A14" s="27"/>
      <c r="B14" s="27" t="s">
        <v>191</v>
      </c>
      <c r="C14" s="21">
        <v>7022.7</v>
      </c>
      <c r="D14" s="21"/>
      <c r="E14" s="45">
        <v>6031.5</v>
      </c>
      <c r="F14" s="21"/>
      <c r="G14" s="21"/>
      <c r="H14" s="21"/>
      <c r="I14" s="21">
        <v>6212.7</v>
      </c>
      <c r="J14" s="21">
        <f t="shared" si="2"/>
        <v>181.19999999999982</v>
      </c>
      <c r="K14" s="21"/>
      <c r="L14" s="28">
        <f t="shared" si="0"/>
        <v>1.0300422780402885</v>
      </c>
      <c r="M14" s="28">
        <f t="shared" si="1"/>
        <v>0.88465974625144173</v>
      </c>
      <c r="N14" s="61">
        <f>I14-C14</f>
        <v>-810</v>
      </c>
      <c r="O14" s="60">
        <f>I14/I10</f>
        <v>0.40675003273536725</v>
      </c>
      <c r="P14" s="61">
        <f>I14-C14</f>
        <v>-810</v>
      </c>
    </row>
    <row r="15" spans="1:16" s="30" customFormat="1" ht="15" customHeight="1">
      <c r="A15" s="27"/>
      <c r="B15" s="27" t="s">
        <v>192</v>
      </c>
      <c r="C15" s="21">
        <v>0.1</v>
      </c>
      <c r="D15" s="21"/>
      <c r="E15" s="21">
        <v>0.4</v>
      </c>
      <c r="F15" s="21"/>
      <c r="G15" s="21"/>
      <c r="H15" s="21"/>
      <c r="I15" s="21">
        <v>0.2</v>
      </c>
      <c r="J15" s="21">
        <f>I15-E15</f>
        <v>-0.2</v>
      </c>
      <c r="K15" s="21"/>
      <c r="L15" s="28">
        <f t="shared" si="0"/>
        <v>0.5</v>
      </c>
      <c r="M15" s="28">
        <f t="shared" si="1"/>
        <v>2</v>
      </c>
      <c r="N15" s="29"/>
      <c r="O15" s="60">
        <f>I15/I10</f>
        <v>1.3094146916328401E-5</v>
      </c>
      <c r="P15" s="29"/>
    </row>
    <row r="16" spans="1:16" s="6" customFormat="1" ht="15" customHeight="1">
      <c r="A16" s="36"/>
      <c r="B16" s="36" t="s">
        <v>48</v>
      </c>
      <c r="C16" s="37">
        <f>C17+C21+C22+C23+C24</f>
        <v>2138.3999999999996</v>
      </c>
      <c r="D16" s="37" t="e">
        <f>D17+#REF!+D21+D22+D23+D24</f>
        <v>#REF!</v>
      </c>
      <c r="E16" s="37">
        <f>E17+E21+E22+E23+E24</f>
        <v>4597</v>
      </c>
      <c r="F16" s="37"/>
      <c r="G16" s="37"/>
      <c r="H16" s="37"/>
      <c r="I16" s="37">
        <f>I17+I21+I22+I23+I24</f>
        <v>4991.3</v>
      </c>
      <c r="J16" s="37">
        <f t="shared" si="2"/>
        <v>394.30000000000018</v>
      </c>
      <c r="K16" s="47"/>
      <c r="L16" s="48">
        <f t="shared" si="0"/>
        <v>1.0857733304328911</v>
      </c>
      <c r="M16" s="48">
        <f t="shared" si="1"/>
        <v>2.3341283202394316</v>
      </c>
      <c r="N16" s="58">
        <f>I16-C16</f>
        <v>2852.9000000000005</v>
      </c>
      <c r="O16" s="76">
        <f>I16/I8</f>
        <v>7.7592130258645628E-2</v>
      </c>
      <c r="P16" s="61">
        <f>I16-C16</f>
        <v>2852.9000000000005</v>
      </c>
    </row>
    <row r="17" spans="1:16" s="43" customFormat="1" ht="30" customHeight="1">
      <c r="A17" s="39"/>
      <c r="B17" s="39" t="s">
        <v>42</v>
      </c>
      <c r="C17" s="40">
        <f>C18+C19+C20</f>
        <v>1933.8999999999999</v>
      </c>
      <c r="D17" s="40">
        <f>D18+D19</f>
        <v>0</v>
      </c>
      <c r="E17" s="40">
        <f>E18+E19+E20</f>
        <v>2195.8000000000002</v>
      </c>
      <c r="F17" s="40"/>
      <c r="G17" s="40"/>
      <c r="H17" s="40"/>
      <c r="I17" s="40">
        <f>I18+I19+I20</f>
        <v>2589.9</v>
      </c>
      <c r="J17" s="40">
        <f t="shared" si="2"/>
        <v>394.09999999999991</v>
      </c>
      <c r="K17" s="40"/>
      <c r="L17" s="41">
        <f t="shared" si="0"/>
        <v>1.1794790053738955</v>
      </c>
      <c r="M17" s="41">
        <f t="shared" si="1"/>
        <v>1.3392109209369669</v>
      </c>
      <c r="N17" s="42"/>
      <c r="O17" s="42"/>
      <c r="P17" s="42"/>
    </row>
    <row r="18" spans="1:16" s="30" customFormat="1" ht="75" customHeight="1">
      <c r="A18" s="27"/>
      <c r="B18" s="93" t="s">
        <v>215</v>
      </c>
      <c r="C18" s="21">
        <v>528.29999999999995</v>
      </c>
      <c r="D18" s="21"/>
      <c r="E18" s="21">
        <v>920.2</v>
      </c>
      <c r="F18" s="21"/>
      <c r="G18" s="21"/>
      <c r="H18" s="21"/>
      <c r="I18" s="21">
        <v>970</v>
      </c>
      <c r="J18" s="21">
        <f t="shared" si="2"/>
        <v>49.799999999999955</v>
      </c>
      <c r="K18" s="21"/>
      <c r="L18" s="28">
        <f t="shared" si="0"/>
        <v>1.0541186698543794</v>
      </c>
      <c r="M18" s="28">
        <f t="shared" si="1"/>
        <v>1.8360779859928074</v>
      </c>
      <c r="N18" s="29"/>
      <c r="O18" s="29"/>
      <c r="P18" s="29"/>
    </row>
    <row r="19" spans="1:16" s="30" customFormat="1" ht="60" customHeight="1">
      <c r="A19" s="27"/>
      <c r="B19" s="27" t="s">
        <v>208</v>
      </c>
      <c r="C19" s="21">
        <v>1405.5</v>
      </c>
      <c r="D19" s="21"/>
      <c r="E19" s="21">
        <v>1245.5999999999999</v>
      </c>
      <c r="F19" s="21"/>
      <c r="G19" s="21"/>
      <c r="H19" s="21"/>
      <c r="I19" s="21">
        <v>1590.3</v>
      </c>
      <c r="J19" s="21">
        <f t="shared" si="2"/>
        <v>344.70000000000005</v>
      </c>
      <c r="K19" s="21"/>
      <c r="L19" s="28">
        <f t="shared" si="0"/>
        <v>1.2767341040462428</v>
      </c>
      <c r="M19" s="28">
        <f t="shared" si="1"/>
        <v>1.1314834578441835</v>
      </c>
      <c r="N19" s="29"/>
      <c r="O19" s="29"/>
      <c r="P19" s="29"/>
    </row>
    <row r="20" spans="1:16" s="30" customFormat="1" ht="15" customHeight="1">
      <c r="A20" s="27"/>
      <c r="B20" s="27" t="s">
        <v>225</v>
      </c>
      <c r="C20" s="21">
        <v>0.1</v>
      </c>
      <c r="D20" s="21"/>
      <c r="E20" s="21">
        <v>30</v>
      </c>
      <c r="F20" s="21"/>
      <c r="G20" s="21"/>
      <c r="H20" s="21"/>
      <c r="I20" s="21">
        <v>29.6</v>
      </c>
      <c r="J20" s="21">
        <f t="shared" si="2"/>
        <v>-0.39999999999999858</v>
      </c>
      <c r="K20" s="21"/>
      <c r="L20" s="28">
        <f t="shared" si="0"/>
        <v>0.98666666666666669</v>
      </c>
      <c r="M20" s="28">
        <f t="shared" si="1"/>
        <v>296</v>
      </c>
      <c r="N20" s="29"/>
      <c r="O20" s="29"/>
      <c r="P20" s="29"/>
    </row>
    <row r="21" spans="1:16" s="43" customFormat="1" ht="30" customHeight="1">
      <c r="A21" s="39"/>
      <c r="B21" s="39" t="s">
        <v>44</v>
      </c>
      <c r="C21" s="40">
        <v>147.4</v>
      </c>
      <c r="D21" s="40"/>
      <c r="E21" s="40">
        <v>51.2</v>
      </c>
      <c r="F21" s="40"/>
      <c r="G21" s="40"/>
      <c r="H21" s="40"/>
      <c r="I21" s="40">
        <v>51.2</v>
      </c>
      <c r="J21" s="40">
        <f t="shared" si="2"/>
        <v>0</v>
      </c>
      <c r="K21" s="40"/>
      <c r="L21" s="41">
        <f t="shared" si="0"/>
        <v>1</v>
      </c>
      <c r="M21" s="41">
        <f t="shared" si="1"/>
        <v>0.34735413839891455</v>
      </c>
      <c r="N21" s="42"/>
      <c r="O21" s="42"/>
      <c r="P21" s="42"/>
    </row>
    <row r="22" spans="1:16" s="43" customFormat="1" ht="30" customHeight="1">
      <c r="A22" s="39"/>
      <c r="B22" s="39" t="s">
        <v>45</v>
      </c>
      <c r="C22" s="40">
        <v>57.1</v>
      </c>
      <c r="D22" s="40"/>
      <c r="E22" s="40">
        <v>68.900000000000006</v>
      </c>
      <c r="F22" s="40"/>
      <c r="G22" s="40"/>
      <c r="H22" s="40"/>
      <c r="I22" s="40">
        <v>68.900000000000006</v>
      </c>
      <c r="J22" s="40">
        <f t="shared" si="2"/>
        <v>0</v>
      </c>
      <c r="K22" s="40"/>
      <c r="L22" s="41">
        <f t="shared" si="0"/>
        <v>1</v>
      </c>
      <c r="M22" s="41">
        <f t="shared" si="1"/>
        <v>1.2066549912434326</v>
      </c>
      <c r="N22" s="42"/>
      <c r="O22" s="42"/>
      <c r="P22" s="42"/>
    </row>
    <row r="23" spans="1:16" s="43" customFormat="1" ht="15" customHeight="1">
      <c r="A23" s="46" t="s">
        <v>7</v>
      </c>
      <c r="B23" s="39" t="s">
        <v>46</v>
      </c>
      <c r="C23" s="40"/>
      <c r="D23" s="40"/>
      <c r="E23" s="40">
        <v>2281.1</v>
      </c>
      <c r="F23" s="40"/>
      <c r="G23" s="40"/>
      <c r="H23" s="40"/>
      <c r="I23" s="40">
        <v>2281.1</v>
      </c>
      <c r="J23" s="40">
        <f t="shared" si="2"/>
        <v>0</v>
      </c>
      <c r="K23" s="40"/>
      <c r="L23" s="41">
        <f t="shared" si="0"/>
        <v>1</v>
      </c>
      <c r="M23" s="41"/>
      <c r="N23" s="42"/>
      <c r="O23" s="42"/>
      <c r="P23" s="42"/>
    </row>
    <row r="24" spans="1:16" s="43" customFormat="1" ht="15" customHeight="1">
      <c r="A24" s="46" t="s">
        <v>7</v>
      </c>
      <c r="B24" s="39" t="s">
        <v>47</v>
      </c>
      <c r="C24" s="40"/>
      <c r="D24" s="40"/>
      <c r="E24" s="40"/>
      <c r="F24" s="40"/>
      <c r="G24" s="40"/>
      <c r="H24" s="40"/>
      <c r="I24" s="40">
        <v>0.2</v>
      </c>
      <c r="J24" s="40">
        <f t="shared" si="2"/>
        <v>0.2</v>
      </c>
      <c r="K24" s="40"/>
      <c r="L24" s="41"/>
      <c r="M24" s="41"/>
      <c r="N24" s="42"/>
      <c r="O24" s="42"/>
      <c r="P24" s="42"/>
    </row>
    <row r="25" spans="1:16" s="35" customFormat="1" ht="20.100000000000001" customHeight="1">
      <c r="A25" s="31"/>
      <c r="B25" s="31" t="s">
        <v>49</v>
      </c>
      <c r="C25" s="32">
        <f>C26+C29+C39+C50+C57+C56+C58</f>
        <v>74774.2</v>
      </c>
      <c r="D25" s="32">
        <v>450053.4</v>
      </c>
      <c r="E25" s="32">
        <f>E26+E29+E39+E50+E57+E56+E58</f>
        <v>59747.3</v>
      </c>
      <c r="F25" s="32">
        <f>F26+F29+F39+F50+F57+F56+F58</f>
        <v>0</v>
      </c>
      <c r="G25" s="32">
        <f>G26+G29+G39+G50+G57+G56+G58</f>
        <v>0</v>
      </c>
      <c r="H25" s="32">
        <f>H26+H29+H39+H50+H57+H56+H58</f>
        <v>0</v>
      </c>
      <c r="I25" s="32">
        <f>I26+I29+I39+I50+I57+I56+I58</f>
        <v>44062.099999999991</v>
      </c>
      <c r="J25" s="32">
        <f t="shared" si="2"/>
        <v>-15685.200000000012</v>
      </c>
      <c r="K25" s="32"/>
      <c r="L25" s="33">
        <f>I25/E25</f>
        <v>0.73747432938392177</v>
      </c>
      <c r="M25" s="33">
        <f>I25/C25</f>
        <v>0.58926875847551685</v>
      </c>
      <c r="N25" s="58">
        <f>I25-C25</f>
        <v>-30712.100000000006</v>
      </c>
      <c r="O25" s="77">
        <f>I25/I8</f>
        <v>0.68496628186433772</v>
      </c>
      <c r="P25" s="62">
        <f>I25-C25</f>
        <v>-30712.100000000006</v>
      </c>
    </row>
    <row r="26" spans="1:16" s="43" customFormat="1" ht="15" customHeight="1">
      <c r="A26" s="39"/>
      <c r="B26" s="39" t="s">
        <v>50</v>
      </c>
      <c r="C26" s="40">
        <f t="shared" ref="C26:I26" si="3">C27+C28</f>
        <v>26372.9</v>
      </c>
      <c r="D26" s="40">
        <f t="shared" si="3"/>
        <v>0</v>
      </c>
      <c r="E26" s="40">
        <f t="shared" si="3"/>
        <v>27477.7</v>
      </c>
      <c r="F26" s="40">
        <f t="shared" si="3"/>
        <v>0</v>
      </c>
      <c r="G26" s="40">
        <f t="shared" si="3"/>
        <v>0</v>
      </c>
      <c r="H26" s="40">
        <f t="shared" si="3"/>
        <v>0</v>
      </c>
      <c r="I26" s="40">
        <f t="shared" si="3"/>
        <v>27477.7</v>
      </c>
      <c r="J26" s="40">
        <f t="shared" si="2"/>
        <v>0</v>
      </c>
      <c r="K26" s="40"/>
      <c r="L26" s="41">
        <f>I26/E26</f>
        <v>1</v>
      </c>
      <c r="M26" s="41">
        <f>I26/C26</f>
        <v>1.0418914870947071</v>
      </c>
      <c r="N26" s="63">
        <f>I26-C26</f>
        <v>1104.7999999999993</v>
      </c>
      <c r="O26" s="42"/>
      <c r="P26" s="42"/>
    </row>
    <row r="27" spans="1:16" s="30" customFormat="1" ht="30" customHeight="1">
      <c r="A27" s="44" t="s">
        <v>10</v>
      </c>
      <c r="B27" s="27" t="s">
        <v>193</v>
      </c>
      <c r="C27" s="21">
        <v>26372.9</v>
      </c>
      <c r="D27" s="21"/>
      <c r="E27" s="21">
        <v>27477.7</v>
      </c>
      <c r="F27" s="21"/>
      <c r="G27" s="21"/>
      <c r="H27" s="21"/>
      <c r="I27" s="21">
        <f>E27</f>
        <v>27477.7</v>
      </c>
      <c r="J27" s="21">
        <f t="shared" si="2"/>
        <v>0</v>
      </c>
      <c r="K27" s="21"/>
      <c r="L27" s="28">
        <f>I27/E27</f>
        <v>1</v>
      </c>
      <c r="M27" s="28">
        <f>I27/C27</f>
        <v>1.0418914870947071</v>
      </c>
      <c r="N27" s="29"/>
      <c r="O27" s="29"/>
      <c r="P27" s="29"/>
    </row>
    <row r="28" spans="1:16" s="30" customFormat="1" ht="30" hidden="1" customHeight="1">
      <c r="A28" s="44" t="s">
        <v>10</v>
      </c>
      <c r="B28" s="27" t="s">
        <v>51</v>
      </c>
      <c r="C28" s="21"/>
      <c r="D28" s="21"/>
      <c r="E28" s="21"/>
      <c r="F28" s="21"/>
      <c r="G28" s="21"/>
      <c r="H28" s="21"/>
      <c r="I28" s="21"/>
      <c r="J28" s="21">
        <f t="shared" si="2"/>
        <v>0</v>
      </c>
      <c r="K28" s="21"/>
      <c r="L28" s="28"/>
      <c r="M28" s="28"/>
      <c r="N28" s="29"/>
      <c r="O28" s="29"/>
      <c r="P28" s="29"/>
    </row>
    <row r="29" spans="1:16" s="43" customFormat="1" ht="15" customHeight="1">
      <c r="A29" s="39"/>
      <c r="B29" s="39" t="s">
        <v>52</v>
      </c>
      <c r="C29" s="40">
        <f>SUM(C30:C38)</f>
        <v>47666.700000000004</v>
      </c>
      <c r="D29" s="40">
        <f>D30+D31+D35+D37+D38</f>
        <v>0</v>
      </c>
      <c r="E29" s="40">
        <f>SUM(E30:E38)</f>
        <v>24668.400000000001</v>
      </c>
      <c r="F29" s="40"/>
      <c r="G29" s="40"/>
      <c r="H29" s="40"/>
      <c r="I29" s="40">
        <f>SUM(I30:I38)</f>
        <v>21155.5</v>
      </c>
      <c r="J29" s="40">
        <f t="shared" si="2"/>
        <v>-3512.9000000000015</v>
      </c>
      <c r="K29" s="40"/>
      <c r="L29" s="41">
        <f t="shared" ref="L29:L38" si="4">I29/E29</f>
        <v>0.85759514196299713</v>
      </c>
      <c r="M29" s="41">
        <f>I29/C29</f>
        <v>0.44382136795708532</v>
      </c>
      <c r="N29" s="63">
        <f>I29-C29</f>
        <v>-26511.200000000004</v>
      </c>
      <c r="O29" s="42"/>
      <c r="P29" s="63"/>
    </row>
    <row r="30" spans="1:16" s="30" customFormat="1" ht="30" hidden="1" customHeight="1">
      <c r="A30" s="44" t="s">
        <v>11</v>
      </c>
      <c r="B30" s="27" t="s">
        <v>53</v>
      </c>
      <c r="C30" s="21"/>
      <c r="D30" s="21"/>
      <c r="E30" s="21"/>
      <c r="F30" s="21"/>
      <c r="G30" s="21"/>
      <c r="H30" s="21"/>
      <c r="I30" s="21"/>
      <c r="J30" s="21">
        <f t="shared" si="2"/>
        <v>0</v>
      </c>
      <c r="K30" s="21"/>
      <c r="L30" s="28"/>
      <c r="M30" s="28"/>
      <c r="N30" s="29"/>
      <c r="O30" s="29"/>
      <c r="P30" s="29"/>
    </row>
    <row r="31" spans="1:16" s="30" customFormat="1" ht="45" hidden="1" customHeight="1">
      <c r="A31" s="44" t="s">
        <v>11</v>
      </c>
      <c r="B31" s="27" t="s">
        <v>54</v>
      </c>
      <c r="C31" s="21"/>
      <c r="D31" s="21"/>
      <c r="E31" s="21"/>
      <c r="F31" s="21"/>
      <c r="G31" s="21"/>
      <c r="H31" s="21"/>
      <c r="I31" s="21"/>
      <c r="J31" s="21">
        <f t="shared" si="2"/>
        <v>0</v>
      </c>
      <c r="K31" s="21"/>
      <c r="L31" s="28" t="e">
        <f t="shared" si="4"/>
        <v>#DIV/0!</v>
      </c>
      <c r="M31" s="28" t="e">
        <f>I31/C31</f>
        <v>#DIV/0!</v>
      </c>
      <c r="N31" s="29"/>
      <c r="O31" s="29"/>
      <c r="P31" s="29"/>
    </row>
    <row r="32" spans="1:16" s="30" customFormat="1" ht="73.5" customHeight="1">
      <c r="A32" s="44"/>
      <c r="B32" s="27" t="s">
        <v>194</v>
      </c>
      <c r="C32" s="21">
        <v>4934.8</v>
      </c>
      <c r="D32" s="21"/>
      <c r="E32" s="21"/>
      <c r="F32" s="21"/>
      <c r="G32" s="21"/>
      <c r="H32" s="21"/>
      <c r="I32" s="21"/>
      <c r="J32" s="21"/>
      <c r="K32" s="21"/>
      <c r="L32" s="28"/>
      <c r="M32" s="28"/>
      <c r="N32" s="29"/>
      <c r="O32" s="29"/>
      <c r="P32" s="29"/>
    </row>
    <row r="33" spans="1:16" s="30" customFormat="1" ht="73.5" customHeight="1">
      <c r="A33" s="44"/>
      <c r="B33" s="27" t="s">
        <v>226</v>
      </c>
      <c r="C33" s="21"/>
      <c r="D33" s="21"/>
      <c r="E33" s="21">
        <v>16492.3</v>
      </c>
      <c r="F33" s="21"/>
      <c r="G33" s="21"/>
      <c r="H33" s="21"/>
      <c r="I33" s="21">
        <v>12979.4</v>
      </c>
      <c r="J33" s="21">
        <f>I33-E33</f>
        <v>-3512.8999999999996</v>
      </c>
      <c r="K33" s="21"/>
      <c r="L33" s="28">
        <f>I33/E33</f>
        <v>0.78699756856229874</v>
      </c>
      <c r="M33" s="28"/>
      <c r="N33" s="29"/>
      <c r="O33" s="29"/>
      <c r="P33" s="29"/>
    </row>
    <row r="34" spans="1:16" s="30" customFormat="1" ht="73.5" customHeight="1">
      <c r="A34" s="44"/>
      <c r="B34" s="27" t="s">
        <v>195</v>
      </c>
      <c r="C34" s="21">
        <v>14810.4</v>
      </c>
      <c r="D34" s="21"/>
      <c r="E34" s="21"/>
      <c r="F34" s="21"/>
      <c r="G34" s="21"/>
      <c r="H34" s="21"/>
      <c r="I34" s="21"/>
      <c r="J34" s="21"/>
      <c r="K34" s="21"/>
      <c r="L34" s="28"/>
      <c r="M34" s="28"/>
      <c r="N34" s="29"/>
      <c r="O34" s="29"/>
      <c r="P34" s="29"/>
    </row>
    <row r="35" spans="1:16" s="30" customFormat="1" ht="45">
      <c r="A35" s="44" t="s">
        <v>11</v>
      </c>
      <c r="B35" s="27" t="s">
        <v>196</v>
      </c>
      <c r="C35" s="21">
        <v>13121.6</v>
      </c>
      <c r="D35" s="21"/>
      <c r="E35" s="21"/>
      <c r="F35" s="21"/>
      <c r="G35" s="21"/>
      <c r="H35" s="21"/>
      <c r="I35" s="21"/>
      <c r="J35" s="21"/>
      <c r="K35" s="21"/>
      <c r="L35" s="28"/>
      <c r="M35" s="28"/>
      <c r="N35" s="29"/>
      <c r="O35" s="29"/>
      <c r="P35" s="29"/>
    </row>
    <row r="36" spans="1:16" s="30" customFormat="1" ht="30" hidden="1">
      <c r="A36" s="44"/>
      <c r="B36" s="27" t="s">
        <v>160</v>
      </c>
      <c r="C36" s="21"/>
      <c r="D36" s="21"/>
      <c r="E36" s="21"/>
      <c r="F36" s="21"/>
      <c r="G36" s="21"/>
      <c r="H36" s="21"/>
      <c r="I36" s="21"/>
      <c r="J36" s="21">
        <f t="shared" si="2"/>
        <v>0</v>
      </c>
      <c r="K36" s="21"/>
      <c r="L36" s="28" t="e">
        <f t="shared" si="4"/>
        <v>#DIV/0!</v>
      </c>
      <c r="M36" s="28"/>
      <c r="N36" s="29"/>
      <c r="O36" s="29"/>
      <c r="P36" s="29"/>
    </row>
    <row r="37" spans="1:16" s="30" customFormat="1" ht="30" hidden="1" customHeight="1">
      <c r="A37" s="44" t="s">
        <v>11</v>
      </c>
      <c r="B37" s="27" t="s">
        <v>55</v>
      </c>
      <c r="C37" s="21"/>
      <c r="D37" s="21"/>
      <c r="E37" s="21"/>
      <c r="F37" s="21"/>
      <c r="G37" s="21"/>
      <c r="H37" s="21"/>
      <c r="I37" s="21"/>
      <c r="J37" s="21">
        <f t="shared" si="2"/>
        <v>0</v>
      </c>
      <c r="K37" s="21"/>
      <c r="L37" s="28" t="e">
        <f t="shared" si="4"/>
        <v>#DIV/0!</v>
      </c>
      <c r="M37" s="28" t="e">
        <f>I37/C37</f>
        <v>#DIV/0!</v>
      </c>
      <c r="N37" s="29"/>
      <c r="O37" s="29"/>
      <c r="P37" s="29"/>
    </row>
    <row r="38" spans="1:16" s="30" customFormat="1" ht="15" customHeight="1">
      <c r="A38" s="44" t="s">
        <v>11</v>
      </c>
      <c r="B38" s="27" t="s">
        <v>197</v>
      </c>
      <c r="C38" s="21">
        <v>14799.9</v>
      </c>
      <c r="D38" s="21"/>
      <c r="E38" s="21">
        <v>8176.1</v>
      </c>
      <c r="F38" s="21"/>
      <c r="G38" s="21"/>
      <c r="H38" s="21"/>
      <c r="I38" s="21">
        <v>8176.1</v>
      </c>
      <c r="J38" s="21">
        <f t="shared" si="2"/>
        <v>0</v>
      </c>
      <c r="K38" s="21"/>
      <c r="L38" s="28">
        <f t="shared" si="4"/>
        <v>1</v>
      </c>
      <c r="M38" s="28">
        <f>I38/C38</f>
        <v>0.55244292191163458</v>
      </c>
      <c r="N38" s="29"/>
      <c r="O38" s="29"/>
      <c r="P38" s="29"/>
    </row>
    <row r="39" spans="1:16" s="43" customFormat="1" ht="15" customHeight="1">
      <c r="A39" s="39"/>
      <c r="B39" s="39" t="s">
        <v>56</v>
      </c>
      <c r="C39" s="40">
        <f>SUM(C40:C49)</f>
        <v>262.5</v>
      </c>
      <c r="D39" s="40">
        <f>SUM(D40:D49)</f>
        <v>0</v>
      </c>
      <c r="E39" s="40">
        <f>SUM(E40:E49)</f>
        <v>281.60000000000002</v>
      </c>
      <c r="F39" s="40"/>
      <c r="G39" s="40"/>
      <c r="H39" s="40"/>
      <c r="I39" s="40">
        <f>SUM(I40:I49)</f>
        <v>258</v>
      </c>
      <c r="J39" s="40">
        <f t="shared" si="2"/>
        <v>-23.600000000000023</v>
      </c>
      <c r="K39" s="40"/>
      <c r="L39" s="41">
        <f t="shared" ref="L39:L57" si="5">I39/E39</f>
        <v>0.91619318181818177</v>
      </c>
      <c r="M39" s="41">
        <f t="shared" ref="M39:M57" si="6">I39/C39</f>
        <v>0.98285714285714287</v>
      </c>
      <c r="N39" s="63">
        <f>I39-C39</f>
        <v>-4.5</v>
      </c>
      <c r="O39" s="42"/>
      <c r="P39" s="63"/>
    </row>
    <row r="40" spans="1:16" s="30" customFormat="1" ht="45" hidden="1" customHeight="1">
      <c r="A40" s="44" t="s">
        <v>11</v>
      </c>
      <c r="B40" s="27" t="s">
        <v>161</v>
      </c>
      <c r="C40" s="21"/>
      <c r="D40" s="21"/>
      <c r="E40" s="21"/>
      <c r="F40" s="21"/>
      <c r="G40" s="21"/>
      <c r="H40" s="21"/>
      <c r="I40" s="21"/>
      <c r="J40" s="21">
        <f t="shared" si="2"/>
        <v>0</v>
      </c>
      <c r="K40" s="21"/>
      <c r="L40" s="28" t="e">
        <f t="shared" si="5"/>
        <v>#DIV/0!</v>
      </c>
      <c r="M40" s="28"/>
      <c r="N40" s="29"/>
      <c r="O40" s="29"/>
      <c r="P40" s="29"/>
    </row>
    <row r="41" spans="1:16" s="30" customFormat="1" ht="45" hidden="1" customHeight="1">
      <c r="A41" s="44" t="s">
        <v>11</v>
      </c>
      <c r="B41" s="27" t="s">
        <v>57</v>
      </c>
      <c r="C41" s="21"/>
      <c r="D41" s="21"/>
      <c r="E41" s="21"/>
      <c r="F41" s="21"/>
      <c r="G41" s="21"/>
      <c r="H41" s="21"/>
      <c r="I41" s="21"/>
      <c r="J41" s="21">
        <f t="shared" si="2"/>
        <v>0</v>
      </c>
      <c r="K41" s="21"/>
      <c r="L41" s="28" t="e">
        <f t="shared" si="5"/>
        <v>#DIV/0!</v>
      </c>
      <c r="M41" s="28" t="e">
        <f t="shared" si="6"/>
        <v>#DIV/0!</v>
      </c>
      <c r="N41" s="29"/>
      <c r="O41" s="29"/>
      <c r="P41" s="29"/>
    </row>
    <row r="42" spans="1:16" s="30" customFormat="1" ht="30" hidden="1" customHeight="1">
      <c r="A42" s="44" t="s">
        <v>11</v>
      </c>
      <c r="B42" s="27" t="s">
        <v>58</v>
      </c>
      <c r="C42" s="21"/>
      <c r="D42" s="21"/>
      <c r="E42" s="21"/>
      <c r="F42" s="21"/>
      <c r="G42" s="21"/>
      <c r="H42" s="21"/>
      <c r="I42" s="21"/>
      <c r="J42" s="21">
        <f t="shared" si="2"/>
        <v>0</v>
      </c>
      <c r="K42" s="21"/>
      <c r="L42" s="28" t="e">
        <f t="shared" si="5"/>
        <v>#DIV/0!</v>
      </c>
      <c r="M42" s="28" t="e">
        <f t="shared" si="6"/>
        <v>#DIV/0!</v>
      </c>
      <c r="N42" s="29"/>
      <c r="O42" s="29"/>
      <c r="P42" s="29"/>
    </row>
    <row r="43" spans="1:16" s="30" customFormat="1" ht="30" customHeight="1">
      <c r="A43" s="44" t="s">
        <v>11</v>
      </c>
      <c r="B43" s="27" t="s">
        <v>59</v>
      </c>
      <c r="C43" s="45">
        <v>262.5</v>
      </c>
      <c r="D43" s="21"/>
      <c r="E43" s="21">
        <v>281.60000000000002</v>
      </c>
      <c r="F43" s="21"/>
      <c r="G43" s="21"/>
      <c r="H43" s="21"/>
      <c r="I43" s="45">
        <v>258</v>
      </c>
      <c r="J43" s="21">
        <f t="shared" si="2"/>
        <v>-23.600000000000023</v>
      </c>
      <c r="K43" s="21"/>
      <c r="L43" s="28">
        <f t="shared" si="5"/>
        <v>0.91619318181818177</v>
      </c>
      <c r="M43" s="28">
        <f t="shared" si="6"/>
        <v>0.98285714285714287</v>
      </c>
      <c r="N43" s="29"/>
      <c r="O43" s="29"/>
      <c r="P43" s="29"/>
    </row>
    <row r="44" spans="1:16" s="30" customFormat="1" ht="75" hidden="1" customHeight="1">
      <c r="A44" s="44" t="s">
        <v>11</v>
      </c>
      <c r="B44" s="27" t="s">
        <v>60</v>
      </c>
      <c r="C44" s="21"/>
      <c r="D44" s="21"/>
      <c r="E44" s="21"/>
      <c r="F44" s="21"/>
      <c r="G44" s="21"/>
      <c r="H44" s="21"/>
      <c r="I44" s="21"/>
      <c r="J44" s="21">
        <f t="shared" si="2"/>
        <v>0</v>
      </c>
      <c r="K44" s="21"/>
      <c r="L44" s="28" t="e">
        <f t="shared" si="5"/>
        <v>#DIV/0!</v>
      </c>
      <c r="M44" s="28" t="e">
        <f t="shared" si="6"/>
        <v>#DIV/0!</v>
      </c>
      <c r="N44" s="29"/>
      <c r="O44" s="29"/>
      <c r="P44" s="29"/>
    </row>
    <row r="45" spans="1:16" s="30" customFormat="1" ht="45" hidden="1" customHeight="1">
      <c r="A45" s="44" t="s">
        <v>11</v>
      </c>
      <c r="B45" s="27" t="s">
        <v>61</v>
      </c>
      <c r="C45" s="21"/>
      <c r="D45" s="21"/>
      <c r="E45" s="21"/>
      <c r="F45" s="21"/>
      <c r="G45" s="21"/>
      <c r="H45" s="21"/>
      <c r="I45" s="21"/>
      <c r="J45" s="21">
        <f t="shared" si="2"/>
        <v>0</v>
      </c>
      <c r="K45" s="21"/>
      <c r="L45" s="28" t="e">
        <f t="shared" si="5"/>
        <v>#DIV/0!</v>
      </c>
      <c r="M45" s="28" t="e">
        <f t="shared" si="6"/>
        <v>#DIV/0!</v>
      </c>
      <c r="N45" s="29"/>
      <c r="O45" s="29"/>
      <c r="P45" s="29"/>
    </row>
    <row r="46" spans="1:16" s="30" customFormat="1" ht="60" hidden="1" customHeight="1">
      <c r="A46" s="44" t="s">
        <v>11</v>
      </c>
      <c r="B46" s="27" t="s">
        <v>62</v>
      </c>
      <c r="C46" s="45"/>
      <c r="D46" s="45"/>
      <c r="E46" s="45"/>
      <c r="F46" s="21"/>
      <c r="G46" s="21"/>
      <c r="H46" s="21"/>
      <c r="I46" s="21"/>
      <c r="J46" s="21">
        <f t="shared" si="2"/>
        <v>0</v>
      </c>
      <c r="K46" s="21"/>
      <c r="L46" s="28"/>
      <c r="M46" s="28"/>
      <c r="N46" s="29"/>
      <c r="O46" s="29"/>
      <c r="P46" s="29"/>
    </row>
    <row r="47" spans="1:16" s="30" customFormat="1" ht="75" hidden="1" customHeight="1">
      <c r="A47" s="44" t="s">
        <v>11</v>
      </c>
      <c r="B47" s="27" t="s">
        <v>63</v>
      </c>
      <c r="C47" s="21"/>
      <c r="D47" s="21"/>
      <c r="E47" s="21"/>
      <c r="F47" s="21"/>
      <c r="G47" s="21"/>
      <c r="H47" s="21"/>
      <c r="I47" s="21"/>
      <c r="J47" s="21">
        <f t="shared" si="2"/>
        <v>0</v>
      </c>
      <c r="K47" s="21"/>
      <c r="L47" s="28" t="e">
        <f t="shared" si="5"/>
        <v>#DIV/0!</v>
      </c>
      <c r="M47" s="28" t="e">
        <f t="shared" si="6"/>
        <v>#DIV/0!</v>
      </c>
      <c r="N47" s="29"/>
      <c r="O47" s="29"/>
      <c r="P47" s="29"/>
    </row>
    <row r="48" spans="1:16" s="30" customFormat="1" ht="60" hidden="1" customHeight="1">
      <c r="A48" s="44" t="s">
        <v>11</v>
      </c>
      <c r="B48" s="27" t="s">
        <v>162</v>
      </c>
      <c r="C48" s="21"/>
      <c r="D48" s="21"/>
      <c r="E48" s="21"/>
      <c r="F48" s="21"/>
      <c r="G48" s="21"/>
      <c r="H48" s="21"/>
      <c r="I48" s="21"/>
      <c r="J48" s="21">
        <f>I48-E48</f>
        <v>0</v>
      </c>
      <c r="K48" s="21"/>
      <c r="L48" s="28" t="e">
        <f>I48/E48</f>
        <v>#DIV/0!</v>
      </c>
      <c r="M48" s="28"/>
      <c r="N48" s="29"/>
      <c r="O48" s="29"/>
      <c r="P48" s="29"/>
    </row>
    <row r="49" spans="1:16" s="30" customFormat="1" ht="15" hidden="1" customHeight="1">
      <c r="A49" s="44" t="s">
        <v>11</v>
      </c>
      <c r="B49" s="27" t="s">
        <v>64</v>
      </c>
      <c r="C49" s="21"/>
      <c r="D49" s="21"/>
      <c r="E49" s="21"/>
      <c r="F49" s="21"/>
      <c r="G49" s="21"/>
      <c r="H49" s="21"/>
      <c r="I49" s="21"/>
      <c r="J49" s="21">
        <f t="shared" si="2"/>
        <v>0</v>
      </c>
      <c r="K49" s="21"/>
      <c r="L49" s="28" t="e">
        <f t="shared" si="5"/>
        <v>#DIV/0!</v>
      </c>
      <c r="M49" s="28" t="e">
        <f t="shared" si="6"/>
        <v>#DIV/0!</v>
      </c>
      <c r="N49" s="29"/>
      <c r="O49" s="29"/>
      <c r="P49" s="29"/>
    </row>
    <row r="50" spans="1:16" s="43" customFormat="1" ht="15" customHeight="1">
      <c r="A50" s="39"/>
      <c r="B50" s="39" t="s">
        <v>65</v>
      </c>
      <c r="C50" s="40">
        <f t="shared" ref="C50:I50" si="7">SUM(C51:C55)</f>
        <v>554.19999999999993</v>
      </c>
      <c r="D50" s="40">
        <f>SUM(D51:D57)</f>
        <v>0</v>
      </c>
      <c r="E50" s="40">
        <f t="shared" si="7"/>
        <v>1452.6</v>
      </c>
      <c r="F50" s="40">
        <f t="shared" si="7"/>
        <v>0</v>
      </c>
      <c r="G50" s="40">
        <f t="shared" si="7"/>
        <v>0</v>
      </c>
      <c r="H50" s="40">
        <f t="shared" si="7"/>
        <v>0</v>
      </c>
      <c r="I50" s="40">
        <f t="shared" si="7"/>
        <v>1452.6</v>
      </c>
      <c r="J50" s="40">
        <f t="shared" si="2"/>
        <v>0</v>
      </c>
      <c r="K50" s="40"/>
      <c r="L50" s="41">
        <f t="shared" si="5"/>
        <v>1</v>
      </c>
      <c r="M50" s="41">
        <f t="shared" si="6"/>
        <v>2.6210754240346446</v>
      </c>
      <c r="N50" s="63">
        <f>I50-C50</f>
        <v>898.4</v>
      </c>
      <c r="O50" s="42"/>
      <c r="P50" s="63"/>
    </row>
    <row r="51" spans="1:16" s="30" customFormat="1" ht="60" customHeight="1">
      <c r="A51" s="44" t="s">
        <v>11</v>
      </c>
      <c r="B51" s="27" t="s">
        <v>66</v>
      </c>
      <c r="C51" s="21">
        <v>473.4</v>
      </c>
      <c r="D51" s="21"/>
      <c r="E51" s="21">
        <v>145.6</v>
      </c>
      <c r="F51" s="21"/>
      <c r="G51" s="21"/>
      <c r="H51" s="21"/>
      <c r="I51" s="21">
        <f>E51</f>
        <v>145.6</v>
      </c>
      <c r="J51" s="21">
        <f t="shared" si="2"/>
        <v>0</v>
      </c>
      <c r="K51" s="21"/>
      <c r="L51" s="28">
        <f t="shared" si="5"/>
        <v>1</v>
      </c>
      <c r="M51" s="28">
        <f t="shared" si="6"/>
        <v>0.30756231516687793</v>
      </c>
      <c r="N51" s="29"/>
      <c r="O51" s="29"/>
      <c r="P51" s="29"/>
    </row>
    <row r="52" spans="1:16" s="30" customFormat="1" ht="60" hidden="1" customHeight="1">
      <c r="A52" s="44" t="s">
        <v>11</v>
      </c>
      <c r="B52" s="27" t="s">
        <v>67</v>
      </c>
      <c r="C52" s="21"/>
      <c r="D52" s="21"/>
      <c r="E52" s="21"/>
      <c r="F52" s="21"/>
      <c r="G52" s="21"/>
      <c r="H52" s="21"/>
      <c r="I52" s="21"/>
      <c r="J52" s="21">
        <f t="shared" si="2"/>
        <v>0</v>
      </c>
      <c r="K52" s="21"/>
      <c r="L52" s="28" t="e">
        <f t="shared" si="5"/>
        <v>#DIV/0!</v>
      </c>
      <c r="M52" s="28" t="e">
        <f t="shared" si="6"/>
        <v>#DIV/0!</v>
      </c>
      <c r="N52" s="29"/>
      <c r="O52" s="29"/>
      <c r="P52" s="29"/>
    </row>
    <row r="53" spans="1:16" s="30" customFormat="1" ht="45" hidden="1" customHeight="1">
      <c r="A53" s="44" t="s">
        <v>11</v>
      </c>
      <c r="B53" s="27" t="s">
        <v>68</v>
      </c>
      <c r="C53" s="21"/>
      <c r="D53" s="21"/>
      <c r="E53" s="21"/>
      <c r="F53" s="21"/>
      <c r="G53" s="21"/>
      <c r="H53" s="21"/>
      <c r="I53" s="21"/>
      <c r="J53" s="21">
        <f t="shared" si="2"/>
        <v>0</v>
      </c>
      <c r="K53" s="21"/>
      <c r="L53" s="28" t="e">
        <f t="shared" si="5"/>
        <v>#DIV/0!</v>
      </c>
      <c r="M53" s="28" t="e">
        <f t="shared" si="6"/>
        <v>#DIV/0!</v>
      </c>
      <c r="N53" s="29"/>
      <c r="O53" s="29"/>
      <c r="P53" s="29"/>
    </row>
    <row r="54" spans="1:16" s="30" customFormat="1" ht="75" hidden="1" customHeight="1">
      <c r="A54" s="44" t="s">
        <v>11</v>
      </c>
      <c r="B54" s="27" t="s">
        <v>69</v>
      </c>
      <c r="C54" s="21"/>
      <c r="D54" s="21"/>
      <c r="E54" s="21"/>
      <c r="F54" s="21"/>
      <c r="G54" s="21"/>
      <c r="H54" s="21"/>
      <c r="I54" s="21"/>
      <c r="J54" s="21">
        <f t="shared" si="2"/>
        <v>0</v>
      </c>
      <c r="K54" s="21"/>
      <c r="L54" s="28" t="e">
        <f t="shared" si="5"/>
        <v>#DIV/0!</v>
      </c>
      <c r="M54" s="28" t="e">
        <f t="shared" si="6"/>
        <v>#DIV/0!</v>
      </c>
      <c r="N54" s="29"/>
      <c r="O54" s="29"/>
      <c r="P54" s="29"/>
    </row>
    <row r="55" spans="1:16" s="30" customFormat="1" ht="30" customHeight="1">
      <c r="A55" s="44" t="s">
        <v>11</v>
      </c>
      <c r="B55" s="27" t="s">
        <v>70</v>
      </c>
      <c r="C55" s="45">
        <v>80.8</v>
      </c>
      <c r="D55" s="21"/>
      <c r="E55" s="45">
        <v>1307</v>
      </c>
      <c r="F55" s="21"/>
      <c r="G55" s="21"/>
      <c r="H55" s="21"/>
      <c r="I55" s="21">
        <f>E55</f>
        <v>1307</v>
      </c>
      <c r="J55" s="21">
        <f t="shared" si="2"/>
        <v>0</v>
      </c>
      <c r="K55" s="21"/>
      <c r="L55" s="28">
        <f t="shared" si="5"/>
        <v>1</v>
      </c>
      <c r="M55" s="28">
        <f t="shared" si="6"/>
        <v>16.175742574257427</v>
      </c>
      <c r="N55" s="29"/>
      <c r="O55" s="29"/>
      <c r="P55" s="29"/>
    </row>
    <row r="56" spans="1:16" s="43" customFormat="1" ht="30" customHeight="1">
      <c r="A56" s="46" t="s">
        <v>11</v>
      </c>
      <c r="B56" s="39" t="s">
        <v>163</v>
      </c>
      <c r="C56" s="40"/>
      <c r="D56" s="40"/>
      <c r="E56" s="40">
        <v>345</v>
      </c>
      <c r="F56" s="40"/>
      <c r="G56" s="40"/>
      <c r="H56" s="40"/>
      <c r="I56" s="40">
        <v>345</v>
      </c>
      <c r="J56" s="40">
        <f t="shared" si="2"/>
        <v>0</v>
      </c>
      <c r="K56" s="40"/>
      <c r="L56" s="41">
        <f t="shared" si="5"/>
        <v>1</v>
      </c>
      <c r="M56" s="41"/>
      <c r="N56" s="42"/>
      <c r="O56" s="42"/>
      <c r="P56" s="42"/>
    </row>
    <row r="57" spans="1:16" s="43" customFormat="1" ht="15" customHeight="1">
      <c r="A57" s="46" t="s">
        <v>11</v>
      </c>
      <c r="B57" s="39" t="s">
        <v>71</v>
      </c>
      <c r="C57" s="40">
        <v>12</v>
      </c>
      <c r="D57" s="40"/>
      <c r="E57" s="40">
        <v>5522</v>
      </c>
      <c r="F57" s="40"/>
      <c r="G57" s="40"/>
      <c r="H57" s="40"/>
      <c r="I57" s="95">
        <v>133.6</v>
      </c>
      <c r="J57" s="40">
        <f t="shared" si="2"/>
        <v>-5388.4</v>
      </c>
      <c r="K57" s="40"/>
      <c r="L57" s="41">
        <f t="shared" si="5"/>
        <v>2.4194132560666423E-2</v>
      </c>
      <c r="M57" s="28">
        <f t="shared" si="6"/>
        <v>11.133333333333333</v>
      </c>
      <c r="N57" s="42"/>
      <c r="O57" s="42"/>
      <c r="P57" s="42"/>
    </row>
    <row r="58" spans="1:16" s="43" customFormat="1" ht="45" customHeight="1">
      <c r="A58" s="46" t="s">
        <v>11</v>
      </c>
      <c r="B58" s="39" t="s">
        <v>164</v>
      </c>
      <c r="C58" s="40">
        <v>-94.1</v>
      </c>
      <c r="D58" s="40"/>
      <c r="E58" s="40"/>
      <c r="F58" s="40"/>
      <c r="G58" s="40"/>
      <c r="H58" s="40"/>
      <c r="I58" s="40">
        <v>-6760.3</v>
      </c>
      <c r="J58" s="40">
        <f>I58-E58</f>
        <v>-6760.3</v>
      </c>
      <c r="K58" s="40"/>
      <c r="L58" s="41"/>
      <c r="M58" s="41"/>
      <c r="N58" s="42"/>
      <c r="O58" s="42"/>
      <c r="P58" s="42"/>
    </row>
    <row r="59" spans="1:16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</sheetData>
  <mergeCells count="3">
    <mergeCell ref="K1:M1"/>
    <mergeCell ref="A3:M3"/>
    <mergeCell ref="K5:M5"/>
  </mergeCells>
  <phoneticPr fontId="0" type="noConversion"/>
  <pageMargins left="1.1811023622047245" right="0.39370078740157483" top="0.19685039370078741" bottom="0.39370078740157483" header="0.31496062992125984" footer="0.31496062992125984"/>
  <pageSetup paperSize="9" scale="69" orientation="portrait" r:id="rId1"/>
  <ignoredErrors>
    <ignoredError sqref="O11" formula="1"/>
    <ignoredError sqref="C5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8"/>
  <sheetViews>
    <sheetView workbookViewId="0"/>
  </sheetViews>
  <sheetFormatPr defaultRowHeight="15"/>
  <cols>
    <col min="1" max="1" width="6.7109375" style="52" customWidth="1"/>
    <col min="2" max="2" width="40.7109375" customWidth="1"/>
    <col min="3" max="3" width="10.7109375" customWidth="1"/>
    <col min="4" max="4" width="10.7109375" hidden="1" customWidth="1"/>
    <col min="5" max="5" width="10.7109375" customWidth="1"/>
    <col min="6" max="6" width="11.28515625" hidden="1" customWidth="1"/>
    <col min="7" max="8" width="10.7109375" hidden="1" customWidth="1"/>
    <col min="9" max="12" width="10.7109375" customWidth="1"/>
    <col min="13" max="13" width="10.28515625" customWidth="1"/>
    <col min="14" max="14" width="10.7109375" hidden="1" customWidth="1"/>
    <col min="15" max="16" width="10.7109375" style="30" hidden="1" customWidth="1"/>
    <col min="17" max="17" width="8.140625" style="30" hidden="1" customWidth="1"/>
    <col min="18" max="18" width="6.42578125" hidden="1" customWidth="1"/>
    <col min="19" max="19" width="6" hidden="1" customWidth="1"/>
  </cols>
  <sheetData>
    <row r="1" spans="1:19" ht="15.75" customHeight="1">
      <c r="A1" s="4"/>
      <c r="B1" s="1"/>
      <c r="C1" s="1"/>
      <c r="D1" s="1"/>
      <c r="E1" s="1"/>
      <c r="F1" s="1"/>
      <c r="G1" s="1"/>
      <c r="H1" s="1"/>
      <c r="I1" s="1"/>
      <c r="J1" s="102" t="s">
        <v>72</v>
      </c>
      <c r="K1" s="102"/>
      <c r="L1" s="102"/>
      <c r="M1" s="102"/>
      <c r="N1" s="1"/>
      <c r="O1" s="1"/>
      <c r="P1" s="1"/>
      <c r="Q1" s="1"/>
    </row>
    <row r="2" spans="1:19" ht="11.2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 ht="22.5" customHeight="1">
      <c r="A3" s="103" t="s">
        <v>227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"/>
      <c r="O3" s="1"/>
      <c r="P3" s="1"/>
      <c r="Q3" s="1"/>
    </row>
    <row r="4" spans="1:19" ht="9" customHeight="1">
      <c r="A4" s="4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 s="3" customFormat="1" ht="20.100000000000001" customHeight="1">
      <c r="A5" s="50"/>
      <c r="B5" s="2"/>
      <c r="C5" s="2"/>
      <c r="D5" s="2"/>
      <c r="E5" s="2"/>
      <c r="F5" s="2"/>
      <c r="G5" s="2"/>
      <c r="H5" s="2"/>
      <c r="I5" s="2"/>
      <c r="J5" s="2"/>
      <c r="K5" s="101" t="s">
        <v>184</v>
      </c>
      <c r="L5" s="101"/>
      <c r="M5" s="101"/>
      <c r="N5" s="2"/>
      <c r="O5" s="2"/>
      <c r="P5" s="2"/>
      <c r="Q5" s="2"/>
    </row>
    <row r="6" spans="1:19" s="17" customFormat="1" ht="80.099999999999994" customHeight="1">
      <c r="A6" s="19" t="s">
        <v>74</v>
      </c>
      <c r="B6" s="19" t="s">
        <v>43</v>
      </c>
      <c r="C6" s="19" t="s">
        <v>211</v>
      </c>
      <c r="D6" s="19" t="s">
        <v>29</v>
      </c>
      <c r="E6" s="19" t="s">
        <v>223</v>
      </c>
      <c r="F6" s="19" t="s">
        <v>32</v>
      </c>
      <c r="G6" s="18" t="s">
        <v>30</v>
      </c>
      <c r="H6" s="18" t="s">
        <v>31</v>
      </c>
      <c r="I6" s="19" t="s">
        <v>217</v>
      </c>
      <c r="J6" s="18" t="s">
        <v>30</v>
      </c>
      <c r="K6" s="18" t="s">
        <v>203</v>
      </c>
      <c r="L6" s="18" t="s">
        <v>228</v>
      </c>
      <c r="M6" s="18" t="s">
        <v>229</v>
      </c>
      <c r="N6" s="16"/>
      <c r="O6" s="16"/>
      <c r="P6" s="16"/>
      <c r="Q6" s="16"/>
    </row>
    <row r="7" spans="1:19" s="17" customFormat="1" ht="15" customHeight="1">
      <c r="A7" s="19">
        <v>1</v>
      </c>
      <c r="B7" s="19">
        <v>2</v>
      </c>
      <c r="C7" s="19">
        <v>3</v>
      </c>
      <c r="D7" s="19">
        <v>4</v>
      </c>
      <c r="E7" s="18">
        <v>4</v>
      </c>
      <c r="F7" s="18">
        <v>7</v>
      </c>
      <c r="G7" s="18">
        <v>7</v>
      </c>
      <c r="H7" s="18">
        <v>5</v>
      </c>
      <c r="I7" s="18">
        <v>5</v>
      </c>
      <c r="J7" s="18">
        <v>6</v>
      </c>
      <c r="K7" s="18">
        <v>7</v>
      </c>
      <c r="L7" s="18">
        <v>8</v>
      </c>
      <c r="M7" s="18">
        <v>9</v>
      </c>
      <c r="N7" s="16"/>
      <c r="O7" s="16"/>
      <c r="P7" s="16"/>
      <c r="Q7" s="16"/>
    </row>
    <row r="8" spans="1:19" s="6" customFormat="1" ht="20.100000000000001" customHeight="1">
      <c r="A8" s="51"/>
      <c r="B8" s="55" t="s">
        <v>73</v>
      </c>
      <c r="C8" s="10">
        <f>C9+C17+C20+C23+C32+C37+C40+C46+C52+C55+C57</f>
        <v>53023.900000000009</v>
      </c>
      <c r="D8" s="10" t="e">
        <f>D9+D17+D20+D23+D32+#REF!+#REF!+D37+D40+D46+D52+D55</f>
        <v>#REF!</v>
      </c>
      <c r="E8" s="10">
        <f>E9+E17+E20+E23+E32+E37+E40+E46+E52+E55+E57</f>
        <v>114548.7</v>
      </c>
      <c r="F8" s="10">
        <f>F9+F17+F20+F23+F32+F37+F40+F46+F52+F55+F57</f>
        <v>0</v>
      </c>
      <c r="G8" s="10">
        <f>G9+G17+G20+G23+G32+G37+G40+G46+G52+G55+G57</f>
        <v>0</v>
      </c>
      <c r="H8" s="10">
        <f>H9+H17+H20+H23+H32+H37+H40+H46+H52+H55+H57</f>
        <v>0</v>
      </c>
      <c r="I8" s="10">
        <f>I9+I17+I20+I23+I32+I37+I40+I46+I52+I55+I57</f>
        <v>91764.6</v>
      </c>
      <c r="J8" s="23">
        <f>I8-E8</f>
        <v>-22784.099999999991</v>
      </c>
      <c r="K8" s="23">
        <f>I8-C8</f>
        <v>38740.699999999997</v>
      </c>
      <c r="L8" s="25">
        <f>I8/E8</f>
        <v>0.80109682606611865</v>
      </c>
      <c r="M8" s="25">
        <f>I8/C8</f>
        <v>1.7306271322931732</v>
      </c>
      <c r="N8" s="80">
        <f>I8-C8</f>
        <v>38740.699999999997</v>
      </c>
      <c r="O8" s="2"/>
      <c r="P8" s="2"/>
      <c r="Q8" s="2"/>
      <c r="R8" s="81">
        <f>N8/C8</f>
        <v>0.73062713229317333</v>
      </c>
      <c r="S8" s="82"/>
    </row>
    <row r="9" spans="1:19" s="35" customFormat="1" ht="30" customHeight="1">
      <c r="A9" s="49" t="s">
        <v>76</v>
      </c>
      <c r="B9" s="31" t="s">
        <v>93</v>
      </c>
      <c r="C9" s="32">
        <f>SUM(C10:C16)</f>
        <v>9782.9000000000015</v>
      </c>
      <c r="D9" s="32">
        <f>SUM(D10:D16)</f>
        <v>0</v>
      </c>
      <c r="E9" s="32">
        <f>SUM(E10:E16)</f>
        <v>10902.6</v>
      </c>
      <c r="F9" s="32"/>
      <c r="G9" s="32"/>
      <c r="H9" s="32"/>
      <c r="I9" s="32">
        <f>SUM(I10:I16)-0.1</f>
        <v>8444.6</v>
      </c>
      <c r="J9" s="32">
        <f t="shared" ref="J9:J19" si="0">I9-E9</f>
        <v>-2458</v>
      </c>
      <c r="K9" s="32">
        <f t="shared" ref="K9:K54" si="1">I9-C9</f>
        <v>-1338.3000000000011</v>
      </c>
      <c r="L9" s="33">
        <f>I9/E9</f>
        <v>0.77454919010144374</v>
      </c>
      <c r="M9" s="33">
        <f>I9/C9</f>
        <v>0.86320007359780837</v>
      </c>
      <c r="N9" s="83">
        <f>I9-C9</f>
        <v>-1338.3000000000011</v>
      </c>
      <c r="O9" s="84">
        <f>I9-C9</f>
        <v>-1338.3000000000011</v>
      </c>
      <c r="P9" s="85">
        <f>O9/C9</f>
        <v>-0.13679992640219166</v>
      </c>
      <c r="Q9" s="85">
        <f>N9/C9</f>
        <v>-0.13679992640219166</v>
      </c>
      <c r="R9" s="86">
        <f>I9/I8</f>
        <v>9.2024593361710288E-2</v>
      </c>
      <c r="S9" s="86">
        <f>C9/C8</f>
        <v>0.18449981989253902</v>
      </c>
    </row>
    <row r="10" spans="1:19" s="54" customFormat="1" ht="45" customHeight="1">
      <c r="A10" s="11" t="s">
        <v>75</v>
      </c>
      <c r="B10" s="8" t="s">
        <v>82</v>
      </c>
      <c r="C10" s="13">
        <v>710.3</v>
      </c>
      <c r="D10" s="13"/>
      <c r="E10" s="13">
        <v>714.3</v>
      </c>
      <c r="F10" s="13"/>
      <c r="G10" s="13"/>
      <c r="H10" s="13"/>
      <c r="I10" s="13">
        <v>714.3</v>
      </c>
      <c r="J10" s="13">
        <f t="shared" si="0"/>
        <v>0</v>
      </c>
      <c r="K10" s="13">
        <f t="shared" si="1"/>
        <v>4</v>
      </c>
      <c r="L10" s="53">
        <f>I10/E10</f>
        <v>1</v>
      </c>
      <c r="M10" s="24">
        <f>I10/C10</f>
        <v>1.0056314233422499</v>
      </c>
      <c r="N10" s="2"/>
      <c r="O10" s="84">
        <f t="shared" ref="O10:O56" si="2">I10-C10</f>
        <v>4</v>
      </c>
      <c r="P10" s="85">
        <f t="shared" ref="P10:P56" si="3">O10/C10</f>
        <v>5.6314233422497537E-3</v>
      </c>
      <c r="Q10" s="85"/>
      <c r="R10" s="3"/>
      <c r="S10" s="3"/>
    </row>
    <row r="11" spans="1:19" s="54" customFormat="1" ht="78" customHeight="1">
      <c r="A11" s="11" t="s">
        <v>77</v>
      </c>
      <c r="B11" s="8" t="s">
        <v>81</v>
      </c>
      <c r="C11" s="13">
        <v>894.1</v>
      </c>
      <c r="D11" s="13"/>
      <c r="E11" s="13">
        <v>724.1</v>
      </c>
      <c r="F11" s="13"/>
      <c r="G11" s="13"/>
      <c r="H11" s="13"/>
      <c r="I11" s="13">
        <v>723.7</v>
      </c>
      <c r="J11" s="13">
        <f t="shared" si="0"/>
        <v>-0.39999999999997726</v>
      </c>
      <c r="K11" s="13">
        <f t="shared" si="1"/>
        <v>-170.39999999999998</v>
      </c>
      <c r="L11" s="24">
        <f t="shared" ref="L11:L16" si="4">I11/E11</f>
        <v>0.99944759011186302</v>
      </c>
      <c r="M11" s="24">
        <f t="shared" ref="M11:M16" si="5">I11/C11</f>
        <v>0.80941729113074601</v>
      </c>
      <c r="N11" s="2"/>
      <c r="O11" s="84">
        <f t="shared" si="2"/>
        <v>-170.39999999999998</v>
      </c>
      <c r="P11" s="85">
        <f t="shared" si="3"/>
        <v>-0.19058270886925396</v>
      </c>
      <c r="Q11" s="85"/>
      <c r="R11" s="3"/>
      <c r="S11" s="3"/>
    </row>
    <row r="12" spans="1:19" s="54" customFormat="1" ht="78" customHeight="1">
      <c r="A12" s="11" t="s">
        <v>78</v>
      </c>
      <c r="B12" s="8" t="s">
        <v>83</v>
      </c>
      <c r="C12" s="13">
        <v>6465.3</v>
      </c>
      <c r="D12" s="13"/>
      <c r="E12" s="13">
        <v>6202.3</v>
      </c>
      <c r="F12" s="13"/>
      <c r="G12" s="13"/>
      <c r="H12" s="13"/>
      <c r="I12" s="13">
        <v>6178.7</v>
      </c>
      <c r="J12" s="13">
        <f t="shared" si="0"/>
        <v>-23.600000000000364</v>
      </c>
      <c r="K12" s="13">
        <f t="shared" si="1"/>
        <v>-286.60000000000036</v>
      </c>
      <c r="L12" s="24">
        <f t="shared" si="4"/>
        <v>0.99619495993421792</v>
      </c>
      <c r="M12" s="24">
        <f t="shared" si="5"/>
        <v>0.95567104388040769</v>
      </c>
      <c r="N12" s="2"/>
      <c r="O12" s="84">
        <f t="shared" si="2"/>
        <v>-286.60000000000036</v>
      </c>
      <c r="P12" s="85">
        <f t="shared" si="3"/>
        <v>-4.4328956119592339E-2</v>
      </c>
      <c r="Q12" s="85"/>
      <c r="R12" s="3"/>
      <c r="S12" s="3"/>
    </row>
    <row r="13" spans="1:19" s="54" customFormat="1" ht="60" customHeight="1">
      <c r="A13" s="11" t="s">
        <v>79</v>
      </c>
      <c r="B13" s="8" t="s">
        <v>84</v>
      </c>
      <c r="C13" s="13">
        <v>156.5</v>
      </c>
      <c r="D13" s="13"/>
      <c r="E13" s="13">
        <v>174.5</v>
      </c>
      <c r="F13" s="13"/>
      <c r="G13" s="13"/>
      <c r="H13" s="13"/>
      <c r="I13" s="13">
        <v>174.5</v>
      </c>
      <c r="J13" s="13">
        <f>I13-E13</f>
        <v>0</v>
      </c>
      <c r="K13" s="13">
        <f t="shared" si="1"/>
        <v>18</v>
      </c>
      <c r="L13" s="24">
        <f>I13/E13</f>
        <v>1</v>
      </c>
      <c r="M13" s="24">
        <f t="shared" si="5"/>
        <v>1.1150159744408945</v>
      </c>
      <c r="N13" s="2"/>
      <c r="O13" s="84">
        <f>I13-C13</f>
        <v>18</v>
      </c>
      <c r="P13" s="85">
        <f>O13/C13</f>
        <v>0.11501597444089456</v>
      </c>
      <c r="Q13" s="85"/>
      <c r="R13" s="3"/>
      <c r="S13" s="3"/>
    </row>
    <row r="14" spans="1:19" s="54" customFormat="1" ht="31.5">
      <c r="A14" s="11" t="s">
        <v>204</v>
      </c>
      <c r="B14" s="8" t="s">
        <v>205</v>
      </c>
      <c r="C14" s="13">
        <v>670</v>
      </c>
      <c r="D14" s="13"/>
      <c r="E14" s="13"/>
      <c r="F14" s="13"/>
      <c r="G14" s="13"/>
      <c r="H14" s="13"/>
      <c r="I14" s="13"/>
      <c r="J14" s="13"/>
      <c r="K14" s="13"/>
      <c r="L14" s="24"/>
      <c r="M14" s="24"/>
      <c r="N14" s="2"/>
      <c r="O14" s="84">
        <f t="shared" si="2"/>
        <v>-670</v>
      </c>
      <c r="P14" s="85">
        <f t="shared" si="3"/>
        <v>-1</v>
      </c>
      <c r="Q14" s="85"/>
      <c r="R14" s="3"/>
      <c r="S14" s="3"/>
    </row>
    <row r="15" spans="1:19" s="54" customFormat="1" ht="15" customHeight="1">
      <c r="A15" s="11" t="s">
        <v>154</v>
      </c>
      <c r="B15" s="8" t="s">
        <v>155</v>
      </c>
      <c r="C15" s="13">
        <v>0</v>
      </c>
      <c r="D15" s="13"/>
      <c r="E15" s="13">
        <v>2287.9</v>
      </c>
      <c r="F15" s="13"/>
      <c r="G15" s="13"/>
      <c r="H15" s="13"/>
      <c r="I15" s="13"/>
      <c r="J15" s="13">
        <f>I15-E15</f>
        <v>-2287.9</v>
      </c>
      <c r="K15" s="13"/>
      <c r="L15" s="24">
        <f>I15/E15</f>
        <v>0</v>
      </c>
      <c r="M15" s="24"/>
      <c r="N15" s="2"/>
      <c r="O15" s="84">
        <f t="shared" si="2"/>
        <v>0</v>
      </c>
      <c r="P15" s="85" t="e">
        <f t="shared" si="3"/>
        <v>#DIV/0!</v>
      </c>
      <c r="Q15" s="85"/>
      <c r="R15" s="3"/>
      <c r="S15" s="3"/>
    </row>
    <row r="16" spans="1:19" s="54" customFormat="1" ht="15" customHeight="1">
      <c r="A16" s="11" t="s">
        <v>80</v>
      </c>
      <c r="B16" s="8" t="s">
        <v>85</v>
      </c>
      <c r="C16" s="13">
        <v>886.7</v>
      </c>
      <c r="D16" s="13"/>
      <c r="E16" s="13">
        <v>799.5</v>
      </c>
      <c r="F16" s="13"/>
      <c r="G16" s="13"/>
      <c r="H16" s="13"/>
      <c r="I16" s="13">
        <v>653.5</v>
      </c>
      <c r="J16" s="13">
        <f t="shared" si="0"/>
        <v>-146</v>
      </c>
      <c r="K16" s="13">
        <f t="shared" si="1"/>
        <v>-233.20000000000005</v>
      </c>
      <c r="L16" s="24">
        <f t="shared" si="4"/>
        <v>0.817385866166354</v>
      </c>
      <c r="M16" s="24">
        <f t="shared" si="5"/>
        <v>0.7370023683320176</v>
      </c>
      <c r="N16" s="2"/>
      <c r="O16" s="84">
        <f t="shared" si="2"/>
        <v>-233.20000000000005</v>
      </c>
      <c r="P16" s="85">
        <f t="shared" si="3"/>
        <v>-0.26299763166798246</v>
      </c>
      <c r="Q16" s="85"/>
      <c r="R16" s="3"/>
      <c r="S16" s="3"/>
    </row>
    <row r="17" spans="1:19" s="35" customFormat="1" ht="15" hidden="1" customHeight="1">
      <c r="A17" s="49" t="s">
        <v>86</v>
      </c>
      <c r="B17" s="31" t="s">
        <v>89</v>
      </c>
      <c r="C17" s="32">
        <f>SUM(C18:C19)</f>
        <v>0</v>
      </c>
      <c r="D17" s="32">
        <f>SUM(D18:D19)</f>
        <v>0</v>
      </c>
      <c r="E17" s="32">
        <f>SUM(E18:E19)</f>
        <v>0</v>
      </c>
      <c r="F17" s="32"/>
      <c r="G17" s="32"/>
      <c r="H17" s="32"/>
      <c r="I17" s="32">
        <f>SUM(I18:I19)</f>
        <v>0</v>
      </c>
      <c r="J17" s="32">
        <f t="shared" si="0"/>
        <v>0</v>
      </c>
      <c r="K17" s="32">
        <f t="shared" si="1"/>
        <v>0</v>
      </c>
      <c r="L17" s="33" t="e">
        <f t="shared" ref="L17:L24" si="6">I17/E17</f>
        <v>#DIV/0!</v>
      </c>
      <c r="M17" s="33" t="e">
        <f>I17/C17</f>
        <v>#DIV/0!</v>
      </c>
      <c r="N17" s="87"/>
      <c r="O17" s="84">
        <f t="shared" si="2"/>
        <v>0</v>
      </c>
      <c r="P17" s="85" t="e">
        <f t="shared" si="3"/>
        <v>#DIV/0!</v>
      </c>
      <c r="Q17" s="85"/>
      <c r="R17" s="88"/>
      <c r="S17" s="88"/>
    </row>
    <row r="18" spans="1:19" s="54" customFormat="1" ht="30" hidden="1" customHeight="1">
      <c r="A18" s="26" t="s">
        <v>87</v>
      </c>
      <c r="B18" s="57" t="s">
        <v>90</v>
      </c>
      <c r="C18" s="56"/>
      <c r="D18" s="56"/>
      <c r="E18" s="56"/>
      <c r="F18" s="56"/>
      <c r="G18" s="13"/>
      <c r="H18" s="13"/>
      <c r="I18" s="56"/>
      <c r="J18" s="13">
        <f t="shared" si="0"/>
        <v>0</v>
      </c>
      <c r="K18" s="13">
        <f t="shared" si="1"/>
        <v>0</v>
      </c>
      <c r="L18" s="53" t="e">
        <f t="shared" si="6"/>
        <v>#DIV/0!</v>
      </c>
      <c r="M18" s="53" t="e">
        <f>I18/C18</f>
        <v>#DIV/0!</v>
      </c>
      <c r="N18" s="2"/>
      <c r="O18" s="84">
        <f t="shared" si="2"/>
        <v>0</v>
      </c>
      <c r="P18" s="85" t="e">
        <f t="shared" si="3"/>
        <v>#DIV/0!</v>
      </c>
      <c r="Q18" s="85"/>
      <c r="R18" s="3"/>
      <c r="S18" s="3"/>
    </row>
    <row r="19" spans="1:19" s="54" customFormat="1" ht="15" hidden="1" customHeight="1">
      <c r="A19" s="26" t="s">
        <v>88</v>
      </c>
      <c r="B19" s="57" t="s">
        <v>91</v>
      </c>
      <c r="C19" s="56"/>
      <c r="D19" s="56"/>
      <c r="E19" s="56"/>
      <c r="F19" s="56"/>
      <c r="G19" s="13"/>
      <c r="H19" s="13"/>
      <c r="I19" s="56"/>
      <c r="J19" s="13">
        <f t="shared" si="0"/>
        <v>0</v>
      </c>
      <c r="K19" s="13">
        <f t="shared" si="1"/>
        <v>0</v>
      </c>
      <c r="L19" s="24" t="e">
        <f t="shared" si="6"/>
        <v>#DIV/0!</v>
      </c>
      <c r="M19" s="24" t="e">
        <f>I19/C19</f>
        <v>#DIV/0!</v>
      </c>
      <c r="N19" s="2"/>
      <c r="O19" s="84">
        <f t="shared" si="2"/>
        <v>0</v>
      </c>
      <c r="P19" s="85" t="e">
        <f t="shared" si="3"/>
        <v>#DIV/0!</v>
      </c>
      <c r="Q19" s="85"/>
      <c r="R19" s="3"/>
      <c r="S19" s="3"/>
    </row>
    <row r="20" spans="1:19" s="35" customFormat="1" ht="30" customHeight="1">
      <c r="A20" s="49" t="s">
        <v>92</v>
      </c>
      <c r="B20" s="31" t="s">
        <v>210</v>
      </c>
      <c r="C20" s="32">
        <f>SUM(C21:C22)</f>
        <v>473.4</v>
      </c>
      <c r="D20" s="32">
        <f>SUM(D21:D22)</f>
        <v>0</v>
      </c>
      <c r="E20" s="32">
        <f>SUM(E21:E22)</f>
        <v>545.6</v>
      </c>
      <c r="F20" s="32"/>
      <c r="G20" s="32"/>
      <c r="H20" s="32"/>
      <c r="I20" s="32">
        <f>SUM(I21:I22)</f>
        <v>544</v>
      </c>
      <c r="J20" s="32">
        <f t="shared" ref="J20:J30" si="7">I20-E20</f>
        <v>-1.6000000000000227</v>
      </c>
      <c r="K20" s="32">
        <f t="shared" si="1"/>
        <v>70.600000000000023</v>
      </c>
      <c r="L20" s="33">
        <f t="shared" si="6"/>
        <v>0.99706744868035191</v>
      </c>
      <c r="M20" s="33">
        <f>I20/C20</f>
        <v>1.1491339247993242</v>
      </c>
      <c r="N20" s="87"/>
      <c r="O20" s="84">
        <f t="shared" si="2"/>
        <v>70.600000000000023</v>
      </c>
      <c r="P20" s="85">
        <f t="shared" si="3"/>
        <v>0.14913392479932408</v>
      </c>
      <c r="Q20" s="85"/>
      <c r="R20" s="86">
        <f>I20/I8</f>
        <v>5.9282119684497068E-3</v>
      </c>
      <c r="S20" s="88"/>
    </row>
    <row r="21" spans="1:19" s="54" customFormat="1" ht="15" hidden="1" customHeight="1">
      <c r="A21" s="11" t="s">
        <v>96</v>
      </c>
      <c r="B21" s="8" t="s">
        <v>97</v>
      </c>
      <c r="C21" s="13"/>
      <c r="D21" s="13"/>
      <c r="E21" s="13"/>
      <c r="F21" s="13"/>
      <c r="G21" s="13"/>
      <c r="H21" s="13"/>
      <c r="I21" s="13"/>
      <c r="J21" s="13">
        <f t="shared" si="7"/>
        <v>0</v>
      </c>
      <c r="K21" s="13">
        <f t="shared" si="1"/>
        <v>0</v>
      </c>
      <c r="L21" s="53" t="e">
        <f t="shared" si="6"/>
        <v>#DIV/0!</v>
      </c>
      <c r="M21" s="53"/>
      <c r="N21" s="2"/>
      <c r="O21" s="84">
        <f t="shared" si="2"/>
        <v>0</v>
      </c>
      <c r="P21" s="85" t="e">
        <f t="shared" si="3"/>
        <v>#DIV/0!</v>
      </c>
      <c r="Q21" s="85"/>
      <c r="R21" s="3"/>
      <c r="S21" s="3"/>
    </row>
    <row r="22" spans="1:19" s="54" customFormat="1" ht="60" customHeight="1">
      <c r="A22" s="11" t="s">
        <v>95</v>
      </c>
      <c r="B22" s="8" t="s">
        <v>94</v>
      </c>
      <c r="C22" s="13">
        <v>473.4</v>
      </c>
      <c r="D22" s="13"/>
      <c r="E22" s="13">
        <v>545.6</v>
      </c>
      <c r="F22" s="13"/>
      <c r="G22" s="13"/>
      <c r="H22" s="13"/>
      <c r="I22" s="13">
        <v>544</v>
      </c>
      <c r="J22" s="13">
        <f t="shared" si="7"/>
        <v>-1.6000000000000227</v>
      </c>
      <c r="K22" s="13">
        <f t="shared" si="1"/>
        <v>70.600000000000023</v>
      </c>
      <c r="L22" s="24">
        <f t="shared" si="6"/>
        <v>0.99706744868035191</v>
      </c>
      <c r="M22" s="24">
        <f>I22/C22</f>
        <v>1.1491339247993242</v>
      </c>
      <c r="N22" s="2"/>
      <c r="O22" s="84">
        <f t="shared" si="2"/>
        <v>70.600000000000023</v>
      </c>
      <c r="P22" s="85">
        <f t="shared" si="3"/>
        <v>0.14913392479932408</v>
      </c>
      <c r="Q22" s="85"/>
      <c r="R22" s="3"/>
      <c r="S22" s="3"/>
    </row>
    <row r="23" spans="1:19" s="35" customFormat="1" ht="15" customHeight="1">
      <c r="A23" s="49" t="s">
        <v>98</v>
      </c>
      <c r="B23" s="31" t="s">
        <v>99</v>
      </c>
      <c r="C23" s="32">
        <f>SUM(C24:C31)</f>
        <v>17190.800000000003</v>
      </c>
      <c r="D23" s="32">
        <f>SUM(D24:D31)</f>
        <v>0</v>
      </c>
      <c r="E23" s="74">
        <f>SUM(E24:E31)</f>
        <v>24730.699999999997</v>
      </c>
      <c r="F23" s="32"/>
      <c r="G23" s="32"/>
      <c r="H23" s="32"/>
      <c r="I23" s="32">
        <f>SUM(I24:I31)</f>
        <v>19933.8</v>
      </c>
      <c r="J23" s="32">
        <f t="shared" si="7"/>
        <v>-4796.8999999999978</v>
      </c>
      <c r="K23" s="32">
        <f t="shared" si="1"/>
        <v>2742.9999999999964</v>
      </c>
      <c r="L23" s="33">
        <f t="shared" si="6"/>
        <v>0.80603460476250177</v>
      </c>
      <c r="M23" s="33">
        <f>I23/C23</f>
        <v>1.1595620913511877</v>
      </c>
      <c r="N23" s="83">
        <f>I23-C23</f>
        <v>2742.9999999999964</v>
      </c>
      <c r="O23" s="84">
        <f>I23-C23</f>
        <v>2742.9999999999964</v>
      </c>
      <c r="P23" s="85">
        <f>O23/C23</f>
        <v>0.1595620913511876</v>
      </c>
      <c r="Q23" s="85">
        <f>N23/C23</f>
        <v>0.1595620913511876</v>
      </c>
      <c r="R23" s="86">
        <f>I23/I8</f>
        <v>0.21722755833949037</v>
      </c>
      <c r="S23" s="86">
        <f>C23/C8</f>
        <v>0.32420851729125921</v>
      </c>
    </row>
    <row r="24" spans="1:19" s="54" customFormat="1" ht="15" hidden="1" customHeight="1">
      <c r="A24" s="11" t="s">
        <v>100</v>
      </c>
      <c r="B24" s="8" t="s">
        <v>105</v>
      </c>
      <c r="C24" s="13"/>
      <c r="D24" s="13"/>
      <c r="E24" s="13"/>
      <c r="F24" s="13"/>
      <c r="G24" s="13"/>
      <c r="H24" s="13"/>
      <c r="I24" s="13"/>
      <c r="J24" s="13">
        <f t="shared" si="7"/>
        <v>0</v>
      </c>
      <c r="K24" s="13">
        <f t="shared" si="1"/>
        <v>0</v>
      </c>
      <c r="L24" s="53" t="e">
        <f t="shared" si="6"/>
        <v>#DIV/0!</v>
      </c>
      <c r="M24" s="53" t="e">
        <f>I24/C24</f>
        <v>#DIV/0!</v>
      </c>
      <c r="N24" s="1"/>
      <c r="O24" s="71">
        <f t="shared" si="2"/>
        <v>0</v>
      </c>
      <c r="P24" s="72" t="e">
        <f t="shared" si="3"/>
        <v>#DIV/0!</v>
      </c>
      <c r="Q24" s="72"/>
    </row>
    <row r="25" spans="1:19" s="54" customFormat="1" ht="15" customHeight="1">
      <c r="A25" s="11" t="s">
        <v>101</v>
      </c>
      <c r="B25" s="8" t="s">
        <v>106</v>
      </c>
      <c r="C25" s="13">
        <v>2698.2</v>
      </c>
      <c r="D25" s="13"/>
      <c r="E25" s="13"/>
      <c r="F25" s="13"/>
      <c r="G25" s="13"/>
      <c r="H25" s="13"/>
      <c r="I25" s="13"/>
      <c r="J25" s="13"/>
      <c r="K25" s="13"/>
      <c r="L25" s="24"/>
      <c r="M25" s="24"/>
      <c r="N25" s="1"/>
      <c r="O25" s="71">
        <f t="shared" si="2"/>
        <v>-2698.2</v>
      </c>
      <c r="P25" s="72">
        <f t="shared" si="3"/>
        <v>-1</v>
      </c>
      <c r="Q25" s="72"/>
    </row>
    <row r="26" spans="1:19" s="54" customFormat="1" ht="15" hidden="1" customHeight="1">
      <c r="A26" s="11" t="s">
        <v>102</v>
      </c>
      <c r="B26" s="8" t="s">
        <v>107</v>
      </c>
      <c r="C26" s="13"/>
      <c r="D26" s="13"/>
      <c r="E26" s="13"/>
      <c r="F26" s="13"/>
      <c r="G26" s="13"/>
      <c r="H26" s="13"/>
      <c r="I26" s="13"/>
      <c r="J26" s="13">
        <f t="shared" si="7"/>
        <v>0</v>
      </c>
      <c r="K26" s="13">
        <f t="shared" si="1"/>
        <v>0</v>
      </c>
      <c r="L26" s="24" t="e">
        <f t="shared" ref="L26:L38" si="8">I26/E26</f>
        <v>#DIV/0!</v>
      </c>
      <c r="M26" s="24" t="e">
        <f t="shared" ref="M26:M35" si="9">I26/C26</f>
        <v>#DIV/0!</v>
      </c>
      <c r="N26" s="1"/>
      <c r="O26" s="71">
        <f t="shared" si="2"/>
        <v>0</v>
      </c>
      <c r="P26" s="72" t="e">
        <f t="shared" si="3"/>
        <v>#DIV/0!</v>
      </c>
      <c r="Q26" s="72"/>
    </row>
    <row r="27" spans="1:19" s="54" customFormat="1" ht="15" hidden="1" customHeight="1">
      <c r="A27" s="11" t="s">
        <v>103</v>
      </c>
      <c r="B27" s="8" t="s">
        <v>108</v>
      </c>
      <c r="C27" s="13"/>
      <c r="D27" s="13"/>
      <c r="E27" s="13"/>
      <c r="F27" s="13"/>
      <c r="G27" s="13"/>
      <c r="H27" s="13"/>
      <c r="I27" s="13"/>
      <c r="J27" s="13">
        <f t="shared" si="7"/>
        <v>0</v>
      </c>
      <c r="K27" s="13">
        <f t="shared" si="1"/>
        <v>0</v>
      </c>
      <c r="L27" s="24" t="e">
        <f t="shared" si="8"/>
        <v>#DIV/0!</v>
      </c>
      <c r="M27" s="24" t="e">
        <f t="shared" si="9"/>
        <v>#DIV/0!</v>
      </c>
      <c r="N27" s="1"/>
      <c r="O27" s="71">
        <f t="shared" si="2"/>
        <v>0</v>
      </c>
      <c r="P27" s="72" t="e">
        <f t="shared" si="3"/>
        <v>#DIV/0!</v>
      </c>
      <c r="Q27" s="72"/>
    </row>
    <row r="28" spans="1:19" s="54" customFormat="1" ht="15" customHeight="1">
      <c r="A28" s="11" t="s">
        <v>109</v>
      </c>
      <c r="B28" s="8" t="s">
        <v>110</v>
      </c>
      <c r="C28" s="13">
        <v>1100</v>
      </c>
      <c r="D28" s="13"/>
      <c r="E28" s="13">
        <v>1100</v>
      </c>
      <c r="F28" s="13"/>
      <c r="G28" s="13"/>
      <c r="H28" s="13"/>
      <c r="I28" s="13">
        <v>1063</v>
      </c>
      <c r="J28" s="13">
        <f>I28-E28</f>
        <v>-37</v>
      </c>
      <c r="K28" s="13">
        <f t="shared" si="1"/>
        <v>-37</v>
      </c>
      <c r="L28" s="24">
        <f t="shared" si="8"/>
        <v>0.96636363636363631</v>
      </c>
      <c r="M28" s="24">
        <f t="shared" si="9"/>
        <v>0.96636363636363631</v>
      </c>
      <c r="N28" s="1"/>
      <c r="O28" s="71">
        <f t="shared" si="2"/>
        <v>-37</v>
      </c>
      <c r="P28" s="72">
        <f t="shared" si="3"/>
        <v>-3.3636363636363638E-2</v>
      </c>
      <c r="Q28" s="72"/>
    </row>
    <row r="29" spans="1:19" s="54" customFormat="1" ht="15" hidden="1" customHeight="1">
      <c r="A29" s="11" t="s">
        <v>111</v>
      </c>
      <c r="B29" s="8" t="s">
        <v>112</v>
      </c>
      <c r="C29" s="13"/>
      <c r="D29" s="13"/>
      <c r="E29" s="13"/>
      <c r="F29" s="13"/>
      <c r="G29" s="13"/>
      <c r="H29" s="13"/>
      <c r="I29" s="13"/>
      <c r="J29" s="13">
        <f>I29-E29</f>
        <v>0</v>
      </c>
      <c r="K29" s="13">
        <f t="shared" si="1"/>
        <v>0</v>
      </c>
      <c r="L29" s="24" t="e">
        <f t="shared" si="8"/>
        <v>#DIV/0!</v>
      </c>
      <c r="M29" s="24" t="e">
        <f t="shared" si="9"/>
        <v>#DIV/0!</v>
      </c>
      <c r="N29" s="1"/>
      <c r="O29" s="71">
        <f t="shared" si="2"/>
        <v>0</v>
      </c>
      <c r="P29" s="72" t="e">
        <f t="shared" si="3"/>
        <v>#DIV/0!</v>
      </c>
      <c r="Q29" s="72"/>
    </row>
    <row r="30" spans="1:19" s="54" customFormat="1" ht="15" customHeight="1">
      <c r="A30" s="11" t="s">
        <v>111</v>
      </c>
      <c r="B30" s="8" t="s">
        <v>112</v>
      </c>
      <c r="C30" s="13">
        <v>9980.2000000000007</v>
      </c>
      <c r="D30" s="13"/>
      <c r="E30" s="13">
        <v>20410.599999999999</v>
      </c>
      <c r="F30" s="13"/>
      <c r="G30" s="13"/>
      <c r="H30" s="13"/>
      <c r="I30" s="13">
        <v>16886.7</v>
      </c>
      <c r="J30" s="13">
        <f t="shared" si="7"/>
        <v>-3523.8999999999978</v>
      </c>
      <c r="K30" s="13">
        <f t="shared" si="1"/>
        <v>6906.5</v>
      </c>
      <c r="L30" s="24">
        <f t="shared" si="8"/>
        <v>0.82734951446797267</v>
      </c>
      <c r="M30" s="24">
        <f t="shared" si="9"/>
        <v>1.6920201999959921</v>
      </c>
      <c r="N30" s="1"/>
      <c r="O30" s="71">
        <f t="shared" si="2"/>
        <v>6906.5</v>
      </c>
      <c r="P30" s="72">
        <f t="shared" si="3"/>
        <v>0.69202019999599207</v>
      </c>
      <c r="Q30" s="72"/>
    </row>
    <row r="31" spans="1:19" s="54" customFormat="1" ht="30" customHeight="1">
      <c r="A31" s="11" t="s">
        <v>104</v>
      </c>
      <c r="B31" s="8" t="s">
        <v>113</v>
      </c>
      <c r="C31" s="13">
        <v>3412.4</v>
      </c>
      <c r="D31" s="13"/>
      <c r="E31" s="13">
        <v>3220.1</v>
      </c>
      <c r="F31" s="13"/>
      <c r="G31" s="13"/>
      <c r="H31" s="13"/>
      <c r="I31" s="13">
        <v>1984.1</v>
      </c>
      <c r="J31" s="13">
        <f t="shared" ref="J31:J36" si="10">I31-E31</f>
        <v>-1236</v>
      </c>
      <c r="K31" s="13">
        <f t="shared" si="1"/>
        <v>-1428.3000000000002</v>
      </c>
      <c r="L31" s="24">
        <f t="shared" si="8"/>
        <v>0.61616098878916803</v>
      </c>
      <c r="M31" s="24">
        <f t="shared" si="9"/>
        <v>0.58143828390575547</v>
      </c>
      <c r="N31" s="1"/>
      <c r="O31" s="71">
        <f t="shared" si="2"/>
        <v>-1428.3000000000002</v>
      </c>
      <c r="P31" s="72">
        <f t="shared" si="3"/>
        <v>-0.41856171609424458</v>
      </c>
      <c r="Q31" s="72"/>
    </row>
    <row r="32" spans="1:19" s="35" customFormat="1" ht="30" customHeight="1">
      <c r="A32" s="49" t="s">
        <v>114</v>
      </c>
      <c r="B32" s="31" t="s">
        <v>120</v>
      </c>
      <c r="C32" s="32">
        <f>SUM(C33:C36)</f>
        <v>17678.300000000003</v>
      </c>
      <c r="D32" s="32">
        <f>SUM(D33:D35)</f>
        <v>0</v>
      </c>
      <c r="E32" s="32">
        <f>SUM(E33:E36)</f>
        <v>68130.5</v>
      </c>
      <c r="F32" s="32"/>
      <c r="G32" s="32"/>
      <c r="H32" s="32"/>
      <c r="I32" s="32">
        <f>SUM(I33:I36)</f>
        <v>52714.1</v>
      </c>
      <c r="J32" s="32">
        <f t="shared" si="10"/>
        <v>-15416.400000000001</v>
      </c>
      <c r="K32" s="32">
        <f t="shared" si="1"/>
        <v>35035.799999999996</v>
      </c>
      <c r="L32" s="33">
        <f t="shared" si="8"/>
        <v>0.77372248845964731</v>
      </c>
      <c r="M32" s="33">
        <f t="shared" si="9"/>
        <v>2.9818534587601744</v>
      </c>
      <c r="N32" s="83">
        <f>I32-C32</f>
        <v>35035.799999999996</v>
      </c>
      <c r="O32" s="84">
        <f>I32-C32</f>
        <v>35035.799999999996</v>
      </c>
      <c r="P32" s="85">
        <f>O32/C32</f>
        <v>1.9818534587601744</v>
      </c>
      <c r="Q32" s="100">
        <f>I32/C32</f>
        <v>2.9818534587601744</v>
      </c>
      <c r="R32" s="86">
        <f>I32/I8</f>
        <v>0.57444918846701232</v>
      </c>
      <c r="S32" s="86">
        <f>C32/C8</f>
        <v>0.33340248453999044</v>
      </c>
    </row>
    <row r="33" spans="1:19" s="54" customFormat="1" ht="15" customHeight="1">
      <c r="A33" s="11" t="s">
        <v>115</v>
      </c>
      <c r="B33" s="8" t="s">
        <v>118</v>
      </c>
      <c r="C33" s="13">
        <v>2608.8000000000002</v>
      </c>
      <c r="D33" s="13"/>
      <c r="E33" s="13">
        <v>34240.199999999997</v>
      </c>
      <c r="F33" s="13"/>
      <c r="G33" s="13"/>
      <c r="H33" s="13"/>
      <c r="I33" s="13">
        <v>25300.799999999999</v>
      </c>
      <c r="J33" s="13">
        <f t="shared" si="10"/>
        <v>-8939.3999999999978</v>
      </c>
      <c r="K33" s="13">
        <f t="shared" si="1"/>
        <v>22692</v>
      </c>
      <c r="L33" s="53">
        <f t="shared" si="8"/>
        <v>0.73892091751800515</v>
      </c>
      <c r="M33" s="24">
        <f t="shared" si="9"/>
        <v>9.6982520699172028</v>
      </c>
      <c r="N33" s="1"/>
      <c r="O33" s="71">
        <f t="shared" si="2"/>
        <v>22692</v>
      </c>
      <c r="P33" s="72">
        <f t="shared" si="3"/>
        <v>8.6982520699172028</v>
      </c>
      <c r="Q33" s="72"/>
    </row>
    <row r="34" spans="1:19" s="54" customFormat="1" ht="15" customHeight="1">
      <c r="A34" s="11" t="s">
        <v>116</v>
      </c>
      <c r="B34" s="8" t="s">
        <v>119</v>
      </c>
      <c r="C34" s="13">
        <v>10048.9</v>
      </c>
      <c r="D34" s="13"/>
      <c r="E34" s="13">
        <v>22841.4</v>
      </c>
      <c r="F34" s="13"/>
      <c r="G34" s="13"/>
      <c r="H34" s="13"/>
      <c r="I34" s="13">
        <v>17193.2</v>
      </c>
      <c r="J34" s="13">
        <f t="shared" si="10"/>
        <v>-5648.2000000000007</v>
      </c>
      <c r="K34" s="13">
        <f t="shared" si="1"/>
        <v>7144.3000000000011</v>
      </c>
      <c r="L34" s="24">
        <f t="shared" si="8"/>
        <v>0.75272093654504535</v>
      </c>
      <c r="M34" s="24">
        <f t="shared" si="9"/>
        <v>1.7109534376896975</v>
      </c>
      <c r="N34" s="1"/>
      <c r="O34" s="71">
        <f t="shared" si="2"/>
        <v>7144.3000000000011</v>
      </c>
      <c r="P34" s="72">
        <f t="shared" si="3"/>
        <v>0.71095343768969754</v>
      </c>
      <c r="Q34" s="72"/>
    </row>
    <row r="35" spans="1:19" s="54" customFormat="1" ht="15" customHeight="1">
      <c r="A35" s="11" t="s">
        <v>117</v>
      </c>
      <c r="B35" s="8" t="s">
        <v>121</v>
      </c>
      <c r="C35" s="13">
        <v>5020.6000000000004</v>
      </c>
      <c r="D35" s="13"/>
      <c r="E35" s="13">
        <v>7198.5</v>
      </c>
      <c r="F35" s="13"/>
      <c r="G35" s="13"/>
      <c r="H35" s="13"/>
      <c r="I35" s="13">
        <v>6369.7</v>
      </c>
      <c r="J35" s="13">
        <f t="shared" si="10"/>
        <v>-828.80000000000018</v>
      </c>
      <c r="K35" s="13">
        <f t="shared" si="1"/>
        <v>1349.0999999999995</v>
      </c>
      <c r="L35" s="24">
        <f t="shared" si="8"/>
        <v>0.88486490241022431</v>
      </c>
      <c r="M35" s="24">
        <f t="shared" si="9"/>
        <v>1.2687129028402979</v>
      </c>
      <c r="N35" s="1"/>
      <c r="O35" s="71">
        <f t="shared" si="2"/>
        <v>1349.0999999999995</v>
      </c>
      <c r="P35" s="72">
        <f t="shared" si="3"/>
        <v>0.26871290284029786</v>
      </c>
      <c r="Q35" s="72"/>
    </row>
    <row r="36" spans="1:19" s="54" customFormat="1" ht="31.5">
      <c r="A36" s="11" t="s">
        <v>230</v>
      </c>
      <c r="B36" s="8" t="s">
        <v>231</v>
      </c>
      <c r="C36" s="13"/>
      <c r="D36" s="13"/>
      <c r="E36" s="13">
        <v>3850.4</v>
      </c>
      <c r="F36" s="13"/>
      <c r="G36" s="13"/>
      <c r="H36" s="13"/>
      <c r="I36" s="13">
        <v>3850.4</v>
      </c>
      <c r="J36" s="13">
        <f t="shared" si="10"/>
        <v>0</v>
      </c>
      <c r="K36" s="13">
        <f t="shared" si="1"/>
        <v>3850.4</v>
      </c>
      <c r="L36" s="53">
        <f t="shared" si="8"/>
        <v>1</v>
      </c>
      <c r="M36" s="53"/>
      <c r="N36" s="1"/>
      <c r="O36" s="71">
        <f t="shared" si="2"/>
        <v>3850.4</v>
      </c>
      <c r="P36" s="72" t="e">
        <f t="shared" si="3"/>
        <v>#DIV/0!</v>
      </c>
      <c r="Q36" s="72"/>
    </row>
    <row r="37" spans="1:19" s="35" customFormat="1" ht="15.75">
      <c r="A37" s="49" t="s">
        <v>122</v>
      </c>
      <c r="B37" s="31" t="s">
        <v>23</v>
      </c>
      <c r="C37" s="32">
        <f>C39+C38</f>
        <v>7258.7</v>
      </c>
      <c r="D37" s="32">
        <f t="shared" ref="D37:I37" si="11">D39+D38</f>
        <v>0</v>
      </c>
      <c r="E37" s="32">
        <f t="shared" si="11"/>
        <v>9703.2999999999993</v>
      </c>
      <c r="F37" s="32">
        <f t="shared" si="11"/>
        <v>0</v>
      </c>
      <c r="G37" s="32">
        <f t="shared" si="11"/>
        <v>0</v>
      </c>
      <c r="H37" s="32">
        <f t="shared" si="11"/>
        <v>0</v>
      </c>
      <c r="I37" s="32">
        <f t="shared" si="11"/>
        <v>9703.2999999999993</v>
      </c>
      <c r="J37" s="32">
        <f t="shared" ref="J37:J45" si="12">I37-E37</f>
        <v>0</v>
      </c>
      <c r="K37" s="32">
        <f t="shared" si="1"/>
        <v>2444.5999999999995</v>
      </c>
      <c r="L37" s="33">
        <f t="shared" si="8"/>
        <v>1</v>
      </c>
      <c r="M37" s="33">
        <f t="shared" ref="M37:M54" si="13">I37/C37</f>
        <v>1.3367820684144542</v>
      </c>
      <c r="N37" s="83">
        <f>I37-C37</f>
        <v>2444.5999999999995</v>
      </c>
      <c r="O37" s="84">
        <f>I37-C37</f>
        <v>2444.5999999999995</v>
      </c>
      <c r="P37" s="85">
        <f>O37/C37</f>
        <v>0.33678206841445429</v>
      </c>
      <c r="Q37" s="85">
        <f>N37/C37</f>
        <v>0.33678206841445429</v>
      </c>
      <c r="R37" s="86">
        <f>I37/I8</f>
        <v>0.10574121175268021</v>
      </c>
      <c r="S37" s="86">
        <f>C37/C8</f>
        <v>0.13689487193510849</v>
      </c>
    </row>
    <row r="38" spans="1:19" s="54" customFormat="1" ht="15" customHeight="1">
      <c r="A38" s="11" t="s">
        <v>123</v>
      </c>
      <c r="B38" s="8" t="s">
        <v>124</v>
      </c>
      <c r="C38" s="20">
        <v>7258.7</v>
      </c>
      <c r="D38" s="13"/>
      <c r="E38" s="20">
        <v>9703.2999999999993</v>
      </c>
      <c r="F38" s="20"/>
      <c r="G38" s="20"/>
      <c r="H38" s="20"/>
      <c r="I38" s="20">
        <v>9703.2999999999993</v>
      </c>
      <c r="J38" s="13">
        <f>I38-E38</f>
        <v>0</v>
      </c>
      <c r="K38" s="13">
        <f>I38-C38</f>
        <v>2444.5999999999995</v>
      </c>
      <c r="L38" s="53">
        <f t="shared" si="8"/>
        <v>1</v>
      </c>
      <c r="M38" s="24">
        <f t="shared" si="13"/>
        <v>1.3367820684144542</v>
      </c>
      <c r="N38" s="1"/>
      <c r="O38" s="71">
        <f>I38-C38</f>
        <v>2444.5999999999995</v>
      </c>
      <c r="P38" s="72">
        <f>O38/C38</f>
        <v>0.33678206841445429</v>
      </c>
      <c r="Q38" s="72"/>
    </row>
    <row r="39" spans="1:19" s="54" customFormat="1" ht="31.5" hidden="1">
      <c r="A39" s="11" t="s">
        <v>199</v>
      </c>
      <c r="B39" s="8" t="s">
        <v>200</v>
      </c>
      <c r="C39" s="13"/>
      <c r="D39" s="13"/>
      <c r="E39" s="20"/>
      <c r="F39" s="20"/>
      <c r="G39" s="20"/>
      <c r="H39" s="20"/>
      <c r="I39" s="20"/>
      <c r="J39" s="13">
        <f t="shared" si="12"/>
        <v>0</v>
      </c>
      <c r="K39" s="13">
        <f t="shared" si="1"/>
        <v>0</v>
      </c>
      <c r="L39" s="53"/>
      <c r="M39" s="53" t="e">
        <f t="shared" si="13"/>
        <v>#DIV/0!</v>
      </c>
      <c r="N39" s="1"/>
      <c r="O39" s="71">
        <f t="shared" si="2"/>
        <v>0</v>
      </c>
      <c r="P39" s="72" t="e">
        <f t="shared" si="3"/>
        <v>#DIV/0!</v>
      </c>
      <c r="Q39" s="72"/>
    </row>
    <row r="40" spans="1:19" s="35" customFormat="1" ht="15" hidden="1" customHeight="1">
      <c r="A40" s="49" t="s">
        <v>125</v>
      </c>
      <c r="B40" s="31" t="s">
        <v>126</v>
      </c>
      <c r="C40" s="32">
        <f>SUM(C41:C45)</f>
        <v>0</v>
      </c>
      <c r="D40" s="32">
        <f>SUM(D41:D45)</f>
        <v>0</v>
      </c>
      <c r="E40" s="91">
        <f>SUM(E41:E45)</f>
        <v>0</v>
      </c>
      <c r="F40" s="91"/>
      <c r="G40" s="91"/>
      <c r="H40" s="91"/>
      <c r="I40" s="91">
        <f>SUM(I41:I45)</f>
        <v>0</v>
      </c>
      <c r="J40" s="32">
        <f t="shared" si="12"/>
        <v>0</v>
      </c>
      <c r="K40" s="32">
        <f t="shared" si="1"/>
        <v>0</v>
      </c>
      <c r="L40" s="33" t="e">
        <f>I40/E40</f>
        <v>#DIV/0!</v>
      </c>
      <c r="M40" s="33" t="e">
        <f t="shared" si="13"/>
        <v>#DIV/0!</v>
      </c>
      <c r="N40" s="34"/>
      <c r="O40" s="71">
        <f t="shared" si="2"/>
        <v>0</v>
      </c>
      <c r="P40" s="72" t="e">
        <f t="shared" si="3"/>
        <v>#DIV/0!</v>
      </c>
      <c r="Q40" s="72"/>
    </row>
    <row r="41" spans="1:19" s="54" customFormat="1" ht="15" hidden="1" customHeight="1">
      <c r="A41" s="11" t="s">
        <v>127</v>
      </c>
      <c r="B41" s="8" t="s">
        <v>133</v>
      </c>
      <c r="C41" s="13"/>
      <c r="D41" s="13"/>
      <c r="E41" s="20"/>
      <c r="F41" s="20"/>
      <c r="G41" s="20"/>
      <c r="H41" s="20"/>
      <c r="I41" s="20"/>
      <c r="J41" s="13">
        <f t="shared" si="12"/>
        <v>0</v>
      </c>
      <c r="K41" s="13">
        <f t="shared" si="1"/>
        <v>0</v>
      </c>
      <c r="L41" s="53"/>
      <c r="M41" s="53" t="e">
        <f t="shared" si="13"/>
        <v>#DIV/0!</v>
      </c>
      <c r="N41" s="1"/>
      <c r="O41" s="71">
        <f t="shared" si="2"/>
        <v>0</v>
      </c>
      <c r="P41" s="72" t="e">
        <f t="shared" si="3"/>
        <v>#DIV/0!</v>
      </c>
      <c r="Q41" s="72"/>
    </row>
    <row r="42" spans="1:19" s="54" customFormat="1" ht="15" hidden="1" customHeight="1">
      <c r="A42" s="11" t="s">
        <v>128</v>
      </c>
      <c r="B42" s="8" t="s">
        <v>134</v>
      </c>
      <c r="C42" s="13"/>
      <c r="D42" s="13"/>
      <c r="E42" s="20"/>
      <c r="F42" s="20"/>
      <c r="G42" s="20"/>
      <c r="H42" s="20"/>
      <c r="I42" s="20"/>
      <c r="J42" s="13">
        <f t="shared" si="12"/>
        <v>0</v>
      </c>
      <c r="K42" s="13">
        <f t="shared" si="1"/>
        <v>0</v>
      </c>
      <c r="L42" s="24"/>
      <c r="M42" s="24" t="e">
        <f t="shared" si="13"/>
        <v>#DIV/0!</v>
      </c>
      <c r="N42" s="1"/>
      <c r="O42" s="71">
        <f t="shared" si="2"/>
        <v>0</v>
      </c>
      <c r="P42" s="72" t="e">
        <f t="shared" si="3"/>
        <v>#DIV/0!</v>
      </c>
      <c r="Q42" s="72"/>
    </row>
    <row r="43" spans="1:19" s="54" customFormat="1" ht="15" hidden="1" customHeight="1">
      <c r="A43" s="11" t="s">
        <v>129</v>
      </c>
      <c r="B43" s="8" t="s">
        <v>135</v>
      </c>
      <c r="C43" s="13"/>
      <c r="D43" s="13"/>
      <c r="E43" s="20"/>
      <c r="F43" s="20"/>
      <c r="G43" s="20"/>
      <c r="H43" s="20"/>
      <c r="I43" s="20"/>
      <c r="J43" s="13">
        <f t="shared" si="12"/>
        <v>0</v>
      </c>
      <c r="K43" s="13">
        <f t="shared" si="1"/>
        <v>0</v>
      </c>
      <c r="L43" s="24"/>
      <c r="M43" s="24" t="e">
        <f t="shared" si="13"/>
        <v>#DIV/0!</v>
      </c>
      <c r="N43" s="1"/>
      <c r="O43" s="71">
        <f t="shared" si="2"/>
        <v>0</v>
      </c>
      <c r="P43" s="72" t="e">
        <f t="shared" si="3"/>
        <v>#DIV/0!</v>
      </c>
      <c r="Q43" s="72"/>
    </row>
    <row r="44" spans="1:19" s="54" customFormat="1" ht="45" hidden="1" customHeight="1">
      <c r="A44" s="11" t="s">
        <v>130</v>
      </c>
      <c r="B44" s="8" t="s">
        <v>136</v>
      </c>
      <c r="C44" s="13"/>
      <c r="D44" s="13"/>
      <c r="E44" s="20"/>
      <c r="F44" s="20"/>
      <c r="G44" s="20"/>
      <c r="H44" s="20"/>
      <c r="I44" s="20"/>
      <c r="J44" s="13">
        <f t="shared" si="12"/>
        <v>0</v>
      </c>
      <c r="K44" s="13">
        <f t="shared" si="1"/>
        <v>0</v>
      </c>
      <c r="L44" s="24"/>
      <c r="M44" s="24" t="e">
        <f t="shared" si="13"/>
        <v>#DIV/0!</v>
      </c>
      <c r="N44" s="1"/>
      <c r="O44" s="71">
        <f t="shared" si="2"/>
        <v>0</v>
      </c>
      <c r="P44" s="72" t="e">
        <f t="shared" si="3"/>
        <v>#DIV/0!</v>
      </c>
      <c r="Q44" s="72"/>
    </row>
    <row r="45" spans="1:19" s="54" customFormat="1" ht="15" hidden="1" customHeight="1">
      <c r="A45" s="11" t="s">
        <v>131</v>
      </c>
      <c r="B45" s="8" t="s">
        <v>132</v>
      </c>
      <c r="C45" s="13"/>
      <c r="D45" s="13"/>
      <c r="E45" s="20"/>
      <c r="F45" s="20"/>
      <c r="G45" s="20"/>
      <c r="H45" s="20"/>
      <c r="I45" s="20"/>
      <c r="J45" s="13">
        <f t="shared" si="12"/>
        <v>0</v>
      </c>
      <c r="K45" s="13">
        <f t="shared" si="1"/>
        <v>0</v>
      </c>
      <c r="L45" s="24" t="e">
        <f t="shared" ref="L45:L51" si="14">I45/E45</f>
        <v>#DIV/0!</v>
      </c>
      <c r="M45" s="24" t="e">
        <f t="shared" si="13"/>
        <v>#DIV/0!</v>
      </c>
      <c r="N45" s="1"/>
      <c r="O45" s="71">
        <f t="shared" si="2"/>
        <v>0</v>
      </c>
      <c r="P45" s="72" t="e">
        <f t="shared" si="3"/>
        <v>#DIV/0!</v>
      </c>
      <c r="Q45" s="72"/>
    </row>
    <row r="46" spans="1:19" s="35" customFormat="1" ht="15" customHeight="1">
      <c r="A46" s="49" t="s">
        <v>137</v>
      </c>
      <c r="B46" s="31" t="s">
        <v>22</v>
      </c>
      <c r="C46" s="32">
        <f>SUM(C47:C51)</f>
        <v>160.4</v>
      </c>
      <c r="D46" s="32">
        <f>SUM(D47:D51)</f>
        <v>0</v>
      </c>
      <c r="E46" s="91">
        <f>SUM(E47:E51)</f>
        <v>186</v>
      </c>
      <c r="F46" s="91"/>
      <c r="G46" s="91"/>
      <c r="H46" s="91"/>
      <c r="I46" s="91">
        <f>SUM(I47:I51)</f>
        <v>184.1</v>
      </c>
      <c r="J46" s="32">
        <f t="shared" ref="J46:J54" si="15">I46-E46</f>
        <v>-1.9000000000000057</v>
      </c>
      <c r="K46" s="32">
        <f t="shared" si="1"/>
        <v>23.699999999999989</v>
      </c>
      <c r="L46" s="33">
        <f t="shared" si="14"/>
        <v>0.9897849462365591</v>
      </c>
      <c r="M46" s="33">
        <f t="shared" si="13"/>
        <v>1.1477556109725684</v>
      </c>
      <c r="N46" s="83">
        <f>I46-C46</f>
        <v>23.699999999999989</v>
      </c>
      <c r="O46" s="84">
        <f>I46-C46</f>
        <v>23.699999999999989</v>
      </c>
      <c r="P46" s="85">
        <f>O46/C46</f>
        <v>0.14775561097256851</v>
      </c>
      <c r="Q46" s="85">
        <f>N46/C46</f>
        <v>0.14775561097256851</v>
      </c>
      <c r="R46" s="86">
        <f>I46/I8</f>
        <v>2.0062202635874834E-3</v>
      </c>
      <c r="S46" s="86">
        <f>C46/C8</f>
        <v>3.0250509675825428E-3</v>
      </c>
    </row>
    <row r="47" spans="1:19" s="54" customFormat="1" ht="15" customHeight="1">
      <c r="A47" s="11" t="s">
        <v>138</v>
      </c>
      <c r="B47" s="8" t="s">
        <v>143</v>
      </c>
      <c r="C47" s="20">
        <v>160.4</v>
      </c>
      <c r="D47" s="13"/>
      <c r="E47" s="20">
        <v>186</v>
      </c>
      <c r="F47" s="20"/>
      <c r="G47" s="20"/>
      <c r="H47" s="20"/>
      <c r="I47" s="20">
        <v>184.1</v>
      </c>
      <c r="J47" s="13">
        <f t="shared" si="15"/>
        <v>-1.9000000000000057</v>
      </c>
      <c r="K47" s="13">
        <f t="shared" si="1"/>
        <v>23.699999999999989</v>
      </c>
      <c r="L47" s="53">
        <f t="shared" si="14"/>
        <v>0.9897849462365591</v>
      </c>
      <c r="M47" s="24">
        <f t="shared" si="13"/>
        <v>1.1477556109725684</v>
      </c>
      <c r="N47" s="1"/>
      <c r="O47" s="71">
        <f t="shared" si="2"/>
        <v>23.699999999999989</v>
      </c>
      <c r="P47" s="72">
        <f t="shared" si="3"/>
        <v>0.14775561097256851</v>
      </c>
      <c r="Q47" s="72"/>
    </row>
    <row r="48" spans="1:19" s="54" customFormat="1" ht="15" hidden="1" customHeight="1">
      <c r="A48" s="11" t="s">
        <v>139</v>
      </c>
      <c r="B48" s="8" t="s">
        <v>144</v>
      </c>
      <c r="C48" s="13"/>
      <c r="D48" s="13"/>
      <c r="E48" s="20"/>
      <c r="F48" s="20"/>
      <c r="G48" s="20"/>
      <c r="H48" s="20"/>
      <c r="I48" s="20"/>
      <c r="J48" s="13">
        <f t="shared" si="15"/>
        <v>0</v>
      </c>
      <c r="K48" s="13">
        <f t="shared" si="1"/>
        <v>0</v>
      </c>
      <c r="L48" s="24" t="e">
        <f t="shared" si="14"/>
        <v>#DIV/0!</v>
      </c>
      <c r="M48" s="24" t="e">
        <f t="shared" si="13"/>
        <v>#DIV/0!</v>
      </c>
      <c r="N48" s="1"/>
      <c r="O48" s="71">
        <f t="shared" si="2"/>
        <v>0</v>
      </c>
      <c r="P48" s="72" t="e">
        <f t="shared" si="3"/>
        <v>#DIV/0!</v>
      </c>
      <c r="Q48" s="72"/>
    </row>
    <row r="49" spans="1:19" s="54" customFormat="1" ht="15" hidden="1" customHeight="1">
      <c r="A49" s="11" t="s">
        <v>140</v>
      </c>
      <c r="B49" s="8" t="s">
        <v>146</v>
      </c>
      <c r="C49" s="13"/>
      <c r="D49" s="13"/>
      <c r="E49" s="20"/>
      <c r="F49" s="20"/>
      <c r="G49" s="20"/>
      <c r="H49" s="20"/>
      <c r="I49" s="20"/>
      <c r="J49" s="13">
        <f t="shared" si="15"/>
        <v>0</v>
      </c>
      <c r="K49" s="13">
        <f t="shared" si="1"/>
        <v>0</v>
      </c>
      <c r="L49" s="24" t="e">
        <f t="shared" si="14"/>
        <v>#DIV/0!</v>
      </c>
      <c r="M49" s="24" t="e">
        <f t="shared" si="13"/>
        <v>#DIV/0!</v>
      </c>
      <c r="N49" s="1"/>
      <c r="O49" s="71">
        <f t="shared" si="2"/>
        <v>0</v>
      </c>
      <c r="P49" s="72" t="e">
        <f t="shared" si="3"/>
        <v>#DIV/0!</v>
      </c>
      <c r="Q49" s="72"/>
    </row>
    <row r="50" spans="1:19" s="54" customFormat="1" ht="15" hidden="1" customHeight="1">
      <c r="A50" s="11" t="s">
        <v>141</v>
      </c>
      <c r="B50" s="8" t="s">
        <v>145</v>
      </c>
      <c r="C50" s="13"/>
      <c r="D50" s="13"/>
      <c r="E50" s="20"/>
      <c r="F50" s="20"/>
      <c r="G50" s="20"/>
      <c r="H50" s="20"/>
      <c r="I50" s="20"/>
      <c r="J50" s="13">
        <f t="shared" si="15"/>
        <v>0</v>
      </c>
      <c r="K50" s="13">
        <f t="shared" si="1"/>
        <v>0</v>
      </c>
      <c r="L50" s="24" t="e">
        <f t="shared" si="14"/>
        <v>#DIV/0!</v>
      </c>
      <c r="M50" s="24" t="e">
        <f t="shared" si="13"/>
        <v>#DIV/0!</v>
      </c>
      <c r="N50" s="1"/>
      <c r="O50" s="71">
        <f t="shared" si="2"/>
        <v>0</v>
      </c>
      <c r="P50" s="72" t="e">
        <f t="shared" si="3"/>
        <v>#DIV/0!</v>
      </c>
      <c r="Q50" s="72"/>
    </row>
    <row r="51" spans="1:19" s="54" customFormat="1" ht="30" hidden="1" customHeight="1">
      <c r="A51" s="11" t="s">
        <v>142</v>
      </c>
      <c r="B51" s="8" t="s">
        <v>147</v>
      </c>
      <c r="C51" s="13"/>
      <c r="D51" s="13"/>
      <c r="E51" s="20"/>
      <c r="F51" s="20"/>
      <c r="G51" s="20"/>
      <c r="H51" s="20"/>
      <c r="I51" s="20"/>
      <c r="J51" s="13">
        <f t="shared" si="15"/>
        <v>0</v>
      </c>
      <c r="K51" s="13">
        <f t="shared" si="1"/>
        <v>0</v>
      </c>
      <c r="L51" s="24" t="e">
        <f t="shared" si="14"/>
        <v>#DIV/0!</v>
      </c>
      <c r="M51" s="24" t="e">
        <f t="shared" si="13"/>
        <v>#DIV/0!</v>
      </c>
      <c r="N51" s="1"/>
      <c r="O51" s="71">
        <f t="shared" si="2"/>
        <v>0</v>
      </c>
      <c r="P51" s="72" t="e">
        <f t="shared" si="3"/>
        <v>#DIV/0!</v>
      </c>
      <c r="Q51" s="72"/>
    </row>
    <row r="52" spans="1:19" s="35" customFormat="1" ht="30" hidden="1" customHeight="1">
      <c r="A52" s="49" t="s">
        <v>148</v>
      </c>
      <c r="B52" s="31" t="s">
        <v>151</v>
      </c>
      <c r="C52" s="32">
        <f>SUM(C53:C54)</f>
        <v>0</v>
      </c>
      <c r="D52" s="32">
        <f>SUM(D53:D54)</f>
        <v>0</v>
      </c>
      <c r="E52" s="91">
        <f>SUM(E53:E54)</f>
        <v>0</v>
      </c>
      <c r="F52" s="91"/>
      <c r="G52" s="91"/>
      <c r="H52" s="91"/>
      <c r="I52" s="91">
        <f>SUM(I53:I54)</f>
        <v>0</v>
      </c>
      <c r="J52" s="32">
        <f t="shared" si="15"/>
        <v>0</v>
      </c>
      <c r="K52" s="32">
        <f t="shared" si="1"/>
        <v>0</v>
      </c>
      <c r="L52" s="33"/>
      <c r="M52" s="33" t="e">
        <f t="shared" si="13"/>
        <v>#DIV/0!</v>
      </c>
      <c r="N52" s="34"/>
      <c r="O52" s="71">
        <f t="shared" si="2"/>
        <v>0</v>
      </c>
      <c r="P52" s="72" t="e">
        <f t="shared" si="3"/>
        <v>#DIV/0!</v>
      </c>
      <c r="Q52" s="72"/>
    </row>
    <row r="53" spans="1:19" s="54" customFormat="1" ht="15" hidden="1" customHeight="1">
      <c r="A53" s="26" t="s">
        <v>149</v>
      </c>
      <c r="B53" s="57" t="s">
        <v>152</v>
      </c>
      <c r="C53" s="56"/>
      <c r="D53" s="56"/>
      <c r="E53" s="92"/>
      <c r="F53" s="92"/>
      <c r="G53" s="20"/>
      <c r="H53" s="20"/>
      <c r="I53" s="92"/>
      <c r="J53" s="13">
        <f t="shared" si="15"/>
        <v>0</v>
      </c>
      <c r="K53" s="13">
        <f t="shared" si="1"/>
        <v>0</v>
      </c>
      <c r="L53" s="53" t="e">
        <f>I53/E53</f>
        <v>#DIV/0!</v>
      </c>
      <c r="M53" s="53" t="e">
        <f t="shared" si="13"/>
        <v>#DIV/0!</v>
      </c>
      <c r="N53" s="1"/>
      <c r="O53" s="71">
        <f t="shared" si="2"/>
        <v>0</v>
      </c>
      <c r="P53" s="72" t="e">
        <f t="shared" si="3"/>
        <v>#DIV/0!</v>
      </c>
      <c r="Q53" s="72"/>
    </row>
    <row r="54" spans="1:19" s="54" customFormat="1" ht="15" hidden="1" customHeight="1">
      <c r="A54" s="26" t="s">
        <v>150</v>
      </c>
      <c r="B54" s="57" t="s">
        <v>153</v>
      </c>
      <c r="C54" s="56"/>
      <c r="D54" s="56"/>
      <c r="E54" s="92"/>
      <c r="F54" s="92"/>
      <c r="G54" s="20"/>
      <c r="H54" s="20"/>
      <c r="I54" s="92"/>
      <c r="J54" s="13">
        <f t="shared" si="15"/>
        <v>0</v>
      </c>
      <c r="K54" s="13">
        <f t="shared" si="1"/>
        <v>0</v>
      </c>
      <c r="L54" s="24"/>
      <c r="M54" s="24" t="e">
        <f t="shared" si="13"/>
        <v>#DIV/0!</v>
      </c>
      <c r="N54" s="1"/>
      <c r="O54" s="71">
        <f t="shared" si="2"/>
        <v>0</v>
      </c>
      <c r="P54" s="72" t="e">
        <f t="shared" si="3"/>
        <v>#DIV/0!</v>
      </c>
      <c r="Q54" s="72"/>
    </row>
    <row r="55" spans="1:19" s="35" customFormat="1" ht="15.75">
      <c r="A55" s="49" t="s">
        <v>198</v>
      </c>
      <c r="B55" s="31" t="s">
        <v>186</v>
      </c>
      <c r="C55" s="91">
        <f>C56</f>
        <v>164</v>
      </c>
      <c r="D55" s="32">
        <f>SUM(D56:D57)</f>
        <v>0</v>
      </c>
      <c r="E55" s="91"/>
      <c r="F55" s="91"/>
      <c r="G55" s="91"/>
      <c r="H55" s="91"/>
      <c r="I55" s="91"/>
      <c r="J55" s="32"/>
      <c r="K55" s="32"/>
      <c r="L55" s="33"/>
      <c r="M55" s="33"/>
      <c r="N55" s="83">
        <f>I55-C55</f>
        <v>-164</v>
      </c>
      <c r="O55" s="84">
        <f>I55-C55</f>
        <v>-164</v>
      </c>
      <c r="P55" s="85">
        <f>O55/C55</f>
        <v>-1</v>
      </c>
      <c r="Q55" s="85">
        <f>N55/C55</f>
        <v>-1</v>
      </c>
      <c r="R55" s="86">
        <f>I55/I8</f>
        <v>0</v>
      </c>
      <c r="S55" s="86">
        <f>C55/C8</f>
        <v>3.0929448795731732E-3</v>
      </c>
    </row>
    <row r="56" spans="1:19" s="54" customFormat="1" ht="15.75">
      <c r="A56" s="26" t="s">
        <v>201</v>
      </c>
      <c r="B56" s="73" t="s">
        <v>202</v>
      </c>
      <c r="C56" s="92">
        <v>164</v>
      </c>
      <c r="D56" s="56"/>
      <c r="E56" s="92"/>
      <c r="F56" s="92"/>
      <c r="G56" s="20"/>
      <c r="H56" s="20"/>
      <c r="I56" s="92"/>
      <c r="J56" s="13"/>
      <c r="K56" s="13"/>
      <c r="L56" s="53"/>
      <c r="M56" s="24"/>
      <c r="N56" s="1"/>
      <c r="O56" s="71">
        <f t="shared" si="2"/>
        <v>-164</v>
      </c>
      <c r="P56" s="72">
        <f t="shared" si="3"/>
        <v>-1</v>
      </c>
      <c r="Q56" s="72"/>
    </row>
    <row r="57" spans="1:19" s="35" customFormat="1" ht="31.5">
      <c r="A57" s="49" t="s">
        <v>212</v>
      </c>
      <c r="B57" s="31" t="s">
        <v>188</v>
      </c>
      <c r="C57" s="91">
        <f>SUM(C58:C59)</f>
        <v>315.39999999999998</v>
      </c>
      <c r="D57" s="32">
        <f>SUM(D58:D59)</f>
        <v>0</v>
      </c>
      <c r="E57" s="91">
        <f>SUM(E58:E59)</f>
        <v>350</v>
      </c>
      <c r="F57" s="91"/>
      <c r="G57" s="91"/>
      <c r="H57" s="91"/>
      <c r="I57" s="91">
        <f>SUM(I58:I59)</f>
        <v>240.7</v>
      </c>
      <c r="J57" s="32">
        <f>I57-E57</f>
        <v>-109.30000000000001</v>
      </c>
      <c r="K57" s="32">
        <f>I57-C57</f>
        <v>-74.699999999999989</v>
      </c>
      <c r="L57" s="33">
        <f>I57/E57</f>
        <v>0.68771428571428572</v>
      </c>
      <c r="M57" s="33">
        <f>I57/C57</f>
        <v>0.76315789473684215</v>
      </c>
      <c r="N57" s="83">
        <f>I57-C57</f>
        <v>-74.699999999999989</v>
      </c>
      <c r="O57" s="84">
        <f>I57-C57</f>
        <v>-74.699999999999989</v>
      </c>
      <c r="P57" s="85">
        <f>O57/C57</f>
        <v>-0.23684210526315788</v>
      </c>
      <c r="Q57" s="85">
        <f>N57/C57</f>
        <v>-0.23684210526315788</v>
      </c>
      <c r="R57" s="86">
        <f>I57/I8</f>
        <v>2.6230158470695666E-3</v>
      </c>
      <c r="S57" s="86">
        <f>C57/C8</f>
        <v>5.9482610671791388E-3</v>
      </c>
    </row>
    <row r="58" spans="1:19" s="54" customFormat="1" ht="31.5">
      <c r="A58" s="26" t="s">
        <v>213</v>
      </c>
      <c r="B58" s="73" t="s">
        <v>214</v>
      </c>
      <c r="C58" s="92">
        <v>315.39999999999998</v>
      </c>
      <c r="D58" s="56"/>
      <c r="E58" s="92">
        <v>350</v>
      </c>
      <c r="F58" s="92"/>
      <c r="G58" s="20"/>
      <c r="H58" s="20"/>
      <c r="I58" s="92">
        <v>240.7</v>
      </c>
      <c r="J58" s="13">
        <f>I58-E58</f>
        <v>-109.30000000000001</v>
      </c>
      <c r="K58" s="13">
        <f>I58-C58</f>
        <v>-74.699999999999989</v>
      </c>
      <c r="L58" s="53">
        <f>I58/E58</f>
        <v>0.68771428571428572</v>
      </c>
      <c r="M58" s="24">
        <f>I58/C58</f>
        <v>0.76315789473684215</v>
      </c>
      <c r="N58" s="1"/>
      <c r="O58" s="71">
        <f>I58-C58</f>
        <v>-74.699999999999989</v>
      </c>
      <c r="P58" s="72">
        <f>O58/C58</f>
        <v>-0.23684210526315788</v>
      </c>
      <c r="Q58" s="72"/>
    </row>
  </sheetData>
  <mergeCells count="3">
    <mergeCell ref="A3:M3"/>
    <mergeCell ref="K5:M5"/>
    <mergeCell ref="J1:M1"/>
  </mergeCells>
  <phoneticPr fontId="0" type="noConversion"/>
  <pageMargins left="0.98425196850393704" right="0.19685039370078741" top="0.59055118110236227" bottom="0.59055118110236227" header="0.31496062992125984" footer="0.31496062992125984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/>
  </sheetViews>
  <sheetFormatPr defaultRowHeight="15"/>
  <cols>
    <col min="1" max="1" width="16.7109375" style="52" customWidth="1"/>
    <col min="2" max="6" width="11.7109375" customWidth="1"/>
    <col min="7" max="7" width="11.28515625" customWidth="1"/>
    <col min="8" max="8" width="10.7109375" customWidth="1"/>
    <col min="9" max="9" width="10.28515625" hidden="1" customWidth="1"/>
    <col min="10" max="12" width="10.7109375" customWidth="1"/>
  </cols>
  <sheetData>
    <row r="1" spans="1:12" ht="15.75" customHeight="1">
      <c r="A1" s="4"/>
      <c r="B1" s="1"/>
      <c r="C1" s="1"/>
      <c r="D1" s="1"/>
      <c r="E1" s="102" t="s">
        <v>156</v>
      </c>
      <c r="F1" s="102"/>
      <c r="G1" s="102"/>
      <c r="H1" s="102"/>
      <c r="I1" s="102"/>
      <c r="J1" s="1"/>
      <c r="K1" s="1"/>
      <c r="L1" s="1"/>
    </row>
    <row r="2" spans="1:12" ht="11.25" customHeight="1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1.25" customHeigh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6" customHeight="1">
      <c r="A4" s="103" t="s">
        <v>218</v>
      </c>
      <c r="B4" s="103"/>
      <c r="C4" s="103"/>
      <c r="D4" s="103"/>
      <c r="E4" s="103"/>
      <c r="F4" s="103"/>
      <c r="G4" s="103"/>
      <c r="H4" s="103"/>
      <c r="I4" s="103"/>
      <c r="J4" s="1"/>
      <c r="K4" s="1"/>
      <c r="L4" s="1"/>
    </row>
    <row r="5" spans="1:12" ht="9" customHeight="1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s="3" customFormat="1" ht="20.100000000000001" customHeight="1">
      <c r="A6" s="50"/>
      <c r="B6" s="2"/>
      <c r="C6" s="2"/>
      <c r="D6" s="2"/>
      <c r="E6" s="2"/>
      <c r="F6" s="2"/>
      <c r="G6" s="101" t="s">
        <v>184</v>
      </c>
      <c r="H6" s="101"/>
      <c r="I6" s="101"/>
      <c r="J6" s="2"/>
      <c r="K6" s="2"/>
      <c r="L6" s="2"/>
    </row>
    <row r="7" spans="1:12" s="17" customFormat="1" ht="75" customHeight="1">
      <c r="A7" s="19" t="s">
        <v>166</v>
      </c>
      <c r="B7" s="19" t="s">
        <v>211</v>
      </c>
      <c r="C7" s="19" t="s">
        <v>216</v>
      </c>
      <c r="D7" s="19" t="s">
        <v>217</v>
      </c>
      <c r="E7" s="18" t="s">
        <v>159</v>
      </c>
      <c r="F7" s="18" t="s">
        <v>224</v>
      </c>
      <c r="G7" s="18" t="s">
        <v>219</v>
      </c>
      <c r="H7" s="18" t="s">
        <v>220</v>
      </c>
      <c r="I7" s="18" t="s">
        <v>36</v>
      </c>
      <c r="J7" s="16"/>
      <c r="K7" s="16"/>
      <c r="L7" s="16"/>
    </row>
    <row r="8" spans="1:12" s="17" customFormat="1" ht="15" customHeight="1">
      <c r="A8" s="19">
        <v>1</v>
      </c>
      <c r="B8" s="19">
        <v>2</v>
      </c>
      <c r="C8" s="18">
        <v>3</v>
      </c>
      <c r="D8" s="18">
        <v>4</v>
      </c>
      <c r="E8" s="18">
        <v>5</v>
      </c>
      <c r="F8" s="18"/>
      <c r="G8" s="18">
        <v>6</v>
      </c>
      <c r="H8" s="18">
        <v>7</v>
      </c>
      <c r="I8" s="18">
        <v>9</v>
      </c>
      <c r="J8" s="16"/>
      <c r="K8" s="16"/>
      <c r="L8" s="16"/>
    </row>
    <row r="9" spans="1:12" s="54" customFormat="1" ht="24.95" customHeight="1">
      <c r="A9" s="11" t="s">
        <v>167</v>
      </c>
      <c r="B9" s="67">
        <v>8514</v>
      </c>
      <c r="C9" s="67">
        <v>9090.2999999999993</v>
      </c>
      <c r="D9" s="67">
        <v>9090.2000000000007</v>
      </c>
      <c r="E9" s="67">
        <f t="shared" ref="E9:E26" si="0">D9-C9</f>
        <v>-9.9999999998544808E-2</v>
      </c>
      <c r="F9" s="69">
        <f>D9/C9</f>
        <v>0.99998899926295082</v>
      </c>
      <c r="G9" s="67">
        <f t="shared" ref="G9:G26" si="1">D9-B9</f>
        <v>576.20000000000073</v>
      </c>
      <c r="H9" s="69">
        <f>D9/B9</f>
        <v>1.0676767676767678</v>
      </c>
      <c r="I9" s="53" t="e">
        <f>D9/#REF!</f>
        <v>#REF!</v>
      </c>
      <c r="J9" s="1"/>
      <c r="K9" s="1"/>
      <c r="L9" s="1"/>
    </row>
    <row r="10" spans="1:12" s="54" customFormat="1" ht="24.95" customHeight="1">
      <c r="A10" s="11" t="s">
        <v>168</v>
      </c>
      <c r="B10" s="67">
        <v>80</v>
      </c>
      <c r="C10" s="67">
        <v>64.599999999999994</v>
      </c>
      <c r="D10" s="67">
        <v>64.3</v>
      </c>
      <c r="E10" s="67">
        <f t="shared" si="0"/>
        <v>-0.29999999999999716</v>
      </c>
      <c r="F10" s="69">
        <f t="shared" ref="F10:F27" si="2">D10/C10</f>
        <v>0.99535603715170284</v>
      </c>
      <c r="G10" s="67">
        <f t="shared" si="1"/>
        <v>-15.700000000000003</v>
      </c>
      <c r="H10" s="69">
        <f t="shared" ref="H10:H26" si="3">D10/B10</f>
        <v>0.80374999999999996</v>
      </c>
      <c r="I10" s="24" t="e">
        <f>D10/#REF!</f>
        <v>#REF!</v>
      </c>
      <c r="J10" s="1"/>
      <c r="K10" s="1"/>
      <c r="L10" s="1"/>
    </row>
    <row r="11" spans="1:12" s="54" customFormat="1" ht="24.95" customHeight="1">
      <c r="A11" s="11" t="s">
        <v>169</v>
      </c>
      <c r="B11" s="67">
        <v>2490.1</v>
      </c>
      <c r="C11" s="67">
        <v>2637.9</v>
      </c>
      <c r="D11" s="67">
        <f>C11</f>
        <v>2637.9</v>
      </c>
      <c r="E11" s="67">
        <f t="shared" si="0"/>
        <v>0</v>
      </c>
      <c r="F11" s="69">
        <f t="shared" si="2"/>
        <v>1</v>
      </c>
      <c r="G11" s="67">
        <f t="shared" si="1"/>
        <v>147.80000000000018</v>
      </c>
      <c r="H11" s="69">
        <f t="shared" si="3"/>
        <v>1.0593550459820891</v>
      </c>
      <c r="I11" s="24" t="e">
        <f>D11/#REF!</f>
        <v>#REF!</v>
      </c>
      <c r="J11" s="1"/>
      <c r="K11" s="1"/>
      <c r="L11" s="1"/>
    </row>
    <row r="12" spans="1:12" s="54" customFormat="1" ht="24.95" customHeight="1">
      <c r="A12" s="11" t="s">
        <v>170</v>
      </c>
      <c r="B12" s="67">
        <v>212</v>
      </c>
      <c r="C12" s="67">
        <v>220.3</v>
      </c>
      <c r="D12" s="67">
        <v>220.2</v>
      </c>
      <c r="E12" s="67">
        <f t="shared" si="0"/>
        <v>-0.10000000000002274</v>
      </c>
      <c r="F12" s="69">
        <f t="shared" si="2"/>
        <v>0.99954607353608704</v>
      </c>
      <c r="G12" s="67">
        <f t="shared" si="1"/>
        <v>8.1999999999999886</v>
      </c>
      <c r="H12" s="69">
        <f t="shared" si="3"/>
        <v>1.0386792452830189</v>
      </c>
      <c r="I12" s="24"/>
      <c r="J12" s="1"/>
      <c r="K12" s="1"/>
      <c r="L12" s="1"/>
    </row>
    <row r="13" spans="1:12" s="54" customFormat="1" ht="24.95" customHeight="1">
      <c r="A13" s="11" t="s">
        <v>171</v>
      </c>
      <c r="B13" s="67">
        <v>3.3</v>
      </c>
      <c r="C13" s="67">
        <v>0.9</v>
      </c>
      <c r="D13" s="67">
        <v>0.9</v>
      </c>
      <c r="E13" s="67">
        <f t="shared" si="0"/>
        <v>0</v>
      </c>
      <c r="F13" s="69">
        <f t="shared" si="2"/>
        <v>1</v>
      </c>
      <c r="G13" s="67">
        <f t="shared" si="1"/>
        <v>-2.4</v>
      </c>
      <c r="H13" s="69">
        <f t="shared" si="3"/>
        <v>0.27272727272727276</v>
      </c>
      <c r="I13" s="24" t="e">
        <f>D13/#REF!</f>
        <v>#REF!</v>
      </c>
      <c r="J13" s="1"/>
      <c r="K13" s="1"/>
      <c r="L13" s="1"/>
    </row>
    <row r="14" spans="1:12" s="54" customFormat="1" ht="24.95" customHeight="1">
      <c r="A14" s="11" t="s">
        <v>172</v>
      </c>
      <c r="B14" s="67">
        <v>570.6</v>
      </c>
      <c r="C14" s="67">
        <v>797</v>
      </c>
      <c r="D14" s="67">
        <v>671.5</v>
      </c>
      <c r="E14" s="67">
        <f t="shared" si="0"/>
        <v>-125.5</v>
      </c>
      <c r="F14" s="69">
        <f t="shared" si="2"/>
        <v>0.84253450439146804</v>
      </c>
      <c r="G14" s="67">
        <f t="shared" si="1"/>
        <v>100.89999999999998</v>
      </c>
      <c r="H14" s="69">
        <f t="shared" si="3"/>
        <v>1.17683140553803</v>
      </c>
      <c r="I14" s="24" t="e">
        <f>D14/#REF!</f>
        <v>#REF!</v>
      </c>
      <c r="J14" s="1"/>
      <c r="K14" s="1"/>
      <c r="L14" s="1"/>
    </row>
    <row r="15" spans="1:12" s="54" customFormat="1" ht="24.95" customHeight="1">
      <c r="A15" s="11" t="s">
        <v>173</v>
      </c>
      <c r="B15" s="67">
        <v>21.2</v>
      </c>
      <c r="C15" s="67"/>
      <c r="D15" s="67"/>
      <c r="E15" s="67"/>
      <c r="F15" s="69"/>
      <c r="G15" s="67"/>
      <c r="H15" s="69"/>
      <c r="I15" s="24" t="e">
        <f>D15/#REF!</f>
        <v>#REF!</v>
      </c>
      <c r="J15" s="1"/>
      <c r="K15" s="1"/>
      <c r="L15" s="1"/>
    </row>
    <row r="16" spans="1:12" s="54" customFormat="1" ht="24.95" customHeight="1">
      <c r="A16" s="11" t="s">
        <v>174</v>
      </c>
      <c r="B16" s="67">
        <v>15109.7</v>
      </c>
      <c r="C16" s="89">
        <v>26516.400000000001</v>
      </c>
      <c r="D16" s="67">
        <v>22790.1</v>
      </c>
      <c r="E16" s="67">
        <f t="shared" si="0"/>
        <v>-3726.3000000000029</v>
      </c>
      <c r="F16" s="69">
        <f t="shared" si="2"/>
        <v>0.85947187401004654</v>
      </c>
      <c r="G16" s="67">
        <f t="shared" si="1"/>
        <v>7680.3999999999978</v>
      </c>
      <c r="H16" s="69">
        <f t="shared" si="3"/>
        <v>1.5083092318179712</v>
      </c>
      <c r="I16" s="53" t="e">
        <f>D16/#REF!</f>
        <v>#REF!</v>
      </c>
      <c r="J16" s="1"/>
      <c r="K16" s="1"/>
      <c r="L16" s="1"/>
    </row>
    <row r="17" spans="1:12" s="54" customFormat="1" ht="24.95" customHeight="1">
      <c r="A17" s="11" t="s">
        <v>175</v>
      </c>
      <c r="B17" s="67">
        <v>4462.8</v>
      </c>
      <c r="C17" s="89">
        <v>4041.6</v>
      </c>
      <c r="D17" s="67">
        <v>2783.3</v>
      </c>
      <c r="E17" s="67">
        <f t="shared" si="0"/>
        <v>-1258.2999999999997</v>
      </c>
      <c r="F17" s="69">
        <f t="shared" si="2"/>
        <v>0.6886629057798892</v>
      </c>
      <c r="G17" s="67">
        <f t="shared" si="1"/>
        <v>-1679.5</v>
      </c>
      <c r="H17" s="69">
        <f t="shared" si="3"/>
        <v>0.62366675629649548</v>
      </c>
      <c r="I17" s="24" t="e">
        <f>D17/#REF!</f>
        <v>#REF!</v>
      </c>
      <c r="J17" s="1"/>
      <c r="K17" s="1"/>
      <c r="L17" s="1"/>
    </row>
    <row r="18" spans="1:12" s="54" customFormat="1" ht="24.95" customHeight="1">
      <c r="A18" s="11" t="s">
        <v>206</v>
      </c>
      <c r="B18" s="89">
        <v>315.39999999999998</v>
      </c>
      <c r="C18" s="89">
        <v>350</v>
      </c>
      <c r="D18" s="89">
        <v>240.7</v>
      </c>
      <c r="E18" s="67">
        <f t="shared" si="0"/>
        <v>-109.30000000000001</v>
      </c>
      <c r="F18" s="69">
        <f t="shared" si="2"/>
        <v>0.68771428571428572</v>
      </c>
      <c r="G18" s="67">
        <f t="shared" si="1"/>
        <v>-74.699999999999989</v>
      </c>
      <c r="H18" s="69">
        <f t="shared" si="3"/>
        <v>0.76315789473684215</v>
      </c>
      <c r="I18" s="24" t="e">
        <f>D18/#REF!</f>
        <v>#REF!</v>
      </c>
      <c r="J18" s="1"/>
      <c r="K18" s="1"/>
      <c r="L18" s="1"/>
    </row>
    <row r="19" spans="1:12" s="54" customFormat="1" ht="24.95" customHeight="1">
      <c r="A19" s="11" t="s">
        <v>176</v>
      </c>
      <c r="B19" s="89">
        <v>3975.3</v>
      </c>
      <c r="C19" s="89">
        <v>13398.5</v>
      </c>
      <c r="D19" s="89">
        <v>13122.2</v>
      </c>
      <c r="E19" s="67">
        <f t="shared" si="0"/>
        <v>-276.29999999999927</v>
      </c>
      <c r="F19" s="69">
        <f t="shared" si="2"/>
        <v>0.97937828861439724</v>
      </c>
      <c r="G19" s="67">
        <f t="shared" si="1"/>
        <v>9146.9000000000015</v>
      </c>
      <c r="H19" s="69">
        <f t="shared" si="3"/>
        <v>3.3009332628983978</v>
      </c>
      <c r="I19" s="53" t="e">
        <f>D19/#REF!</f>
        <v>#REF!</v>
      </c>
      <c r="J19" s="1"/>
      <c r="K19" s="1"/>
      <c r="L19" s="1"/>
    </row>
    <row r="20" spans="1:12" s="54" customFormat="1" ht="24.95" customHeight="1">
      <c r="A20" s="11" t="s">
        <v>177</v>
      </c>
      <c r="B20" s="89">
        <v>303.89999999999998</v>
      </c>
      <c r="C20" s="89">
        <v>30</v>
      </c>
      <c r="D20" s="89">
        <v>29.6</v>
      </c>
      <c r="E20" s="67">
        <f t="shared" si="0"/>
        <v>-0.39999999999999858</v>
      </c>
      <c r="F20" s="69">
        <f t="shared" si="2"/>
        <v>0.98666666666666669</v>
      </c>
      <c r="G20" s="67">
        <f t="shared" si="1"/>
        <v>-274.29999999999995</v>
      </c>
      <c r="H20" s="69">
        <f t="shared" si="3"/>
        <v>9.7400460677854572E-2</v>
      </c>
      <c r="I20" s="24" t="e">
        <f>D20/#REF!</f>
        <v>#REF!</v>
      </c>
      <c r="J20" s="1"/>
      <c r="K20" s="1"/>
      <c r="L20" s="1"/>
    </row>
    <row r="21" spans="1:12" s="54" customFormat="1" ht="24.95" customHeight="1">
      <c r="A21" s="11" t="s">
        <v>178</v>
      </c>
      <c r="B21" s="89">
        <v>297.2</v>
      </c>
      <c r="C21" s="89">
        <v>315.10000000000002</v>
      </c>
      <c r="D21" s="89">
        <f>C21</f>
        <v>315.10000000000002</v>
      </c>
      <c r="E21" s="67">
        <f t="shared" si="0"/>
        <v>0</v>
      </c>
      <c r="F21" s="69">
        <f t="shared" si="2"/>
        <v>1</v>
      </c>
      <c r="G21" s="67">
        <f t="shared" si="1"/>
        <v>17.900000000000034</v>
      </c>
      <c r="H21" s="69">
        <f t="shared" si="3"/>
        <v>1.0602288021534321</v>
      </c>
      <c r="I21" s="53" t="e">
        <f>D21/#REF!</f>
        <v>#REF!</v>
      </c>
      <c r="J21" s="1"/>
      <c r="K21" s="1"/>
      <c r="L21" s="1"/>
    </row>
    <row r="22" spans="1:12" s="54" customFormat="1" ht="24.95" hidden="1" customHeight="1">
      <c r="A22" s="11" t="s">
        <v>179</v>
      </c>
      <c r="B22" s="89"/>
      <c r="C22" s="89"/>
      <c r="D22" s="89"/>
      <c r="E22" s="67">
        <f t="shared" si="0"/>
        <v>0</v>
      </c>
      <c r="F22" s="69" t="e">
        <f t="shared" si="2"/>
        <v>#DIV/0!</v>
      </c>
      <c r="G22" s="67">
        <f t="shared" si="1"/>
        <v>0</v>
      </c>
      <c r="H22" s="69" t="e">
        <f t="shared" si="3"/>
        <v>#DIV/0!</v>
      </c>
      <c r="I22" s="24" t="e">
        <f>D22/#REF!</f>
        <v>#REF!</v>
      </c>
      <c r="J22" s="1"/>
      <c r="K22" s="1"/>
      <c r="L22" s="1"/>
    </row>
    <row r="23" spans="1:12" s="54" customFormat="1" ht="24.95" customHeight="1">
      <c r="A23" s="11" t="s">
        <v>180</v>
      </c>
      <c r="B23" s="89">
        <v>160.4</v>
      </c>
      <c r="C23" s="89">
        <v>186</v>
      </c>
      <c r="D23" s="89">
        <v>184.1</v>
      </c>
      <c r="E23" s="67">
        <f t="shared" si="0"/>
        <v>-1.9000000000000057</v>
      </c>
      <c r="F23" s="69">
        <f t="shared" si="2"/>
        <v>0.9897849462365591</v>
      </c>
      <c r="G23" s="67">
        <f t="shared" si="1"/>
        <v>23.699999999999989</v>
      </c>
      <c r="H23" s="69">
        <f t="shared" si="3"/>
        <v>1.1477556109725684</v>
      </c>
      <c r="I23" s="24" t="e">
        <f>D23/#REF!</f>
        <v>#REF!</v>
      </c>
      <c r="J23" s="1"/>
      <c r="K23" s="1"/>
      <c r="L23" s="1"/>
    </row>
    <row r="24" spans="1:12" s="54" customFormat="1" ht="24.95" customHeight="1">
      <c r="A24" s="11" t="s">
        <v>181</v>
      </c>
      <c r="B24" s="67">
        <v>1327.7</v>
      </c>
      <c r="C24" s="67">
        <v>2446.6</v>
      </c>
      <c r="D24" s="67">
        <v>156</v>
      </c>
      <c r="E24" s="67">
        <f t="shared" si="0"/>
        <v>-2290.6</v>
      </c>
      <c r="F24" s="69">
        <f t="shared" si="2"/>
        <v>6.3761955366631248E-2</v>
      </c>
      <c r="G24" s="67">
        <f t="shared" si="1"/>
        <v>-1171.7</v>
      </c>
      <c r="H24" s="69">
        <f t="shared" si="3"/>
        <v>0.11749642238457482</v>
      </c>
      <c r="I24" s="24" t="e">
        <f>D24/#REF!</f>
        <v>#REF!</v>
      </c>
      <c r="J24" s="1"/>
      <c r="K24" s="1"/>
      <c r="L24" s="1"/>
    </row>
    <row r="25" spans="1:12" s="54" customFormat="1" ht="24.95" customHeight="1">
      <c r="A25" s="11" t="s">
        <v>182</v>
      </c>
      <c r="B25" s="67">
        <v>13166.1</v>
      </c>
      <c r="C25" s="67">
        <v>50975.5</v>
      </c>
      <c r="D25" s="67">
        <v>36635.800000000003</v>
      </c>
      <c r="E25" s="67">
        <f t="shared" si="0"/>
        <v>-14339.699999999997</v>
      </c>
      <c r="F25" s="69">
        <f t="shared" si="2"/>
        <v>0.71869427470059155</v>
      </c>
      <c r="G25" s="67">
        <f t="shared" si="1"/>
        <v>23469.700000000004</v>
      </c>
      <c r="H25" s="69">
        <f t="shared" si="3"/>
        <v>2.7825855796325412</v>
      </c>
      <c r="I25" s="24" t="e">
        <f>D25/#REF!</f>
        <v>#REF!</v>
      </c>
      <c r="J25" s="1"/>
      <c r="K25" s="1"/>
      <c r="L25" s="1"/>
    </row>
    <row r="26" spans="1:12" s="54" customFormat="1" ht="24.95" customHeight="1">
      <c r="A26" s="11" t="s">
        <v>183</v>
      </c>
      <c r="B26" s="67">
        <v>2014.2</v>
      </c>
      <c r="C26" s="67">
        <v>3478</v>
      </c>
      <c r="D26" s="67">
        <v>2822.6</v>
      </c>
      <c r="E26" s="67">
        <f t="shared" si="0"/>
        <v>-655.40000000000009</v>
      </c>
      <c r="F26" s="69">
        <f t="shared" si="2"/>
        <v>0.81155836687751581</v>
      </c>
      <c r="G26" s="67">
        <f t="shared" si="1"/>
        <v>808.39999999999986</v>
      </c>
      <c r="H26" s="69">
        <f t="shared" si="3"/>
        <v>1.4013504120742726</v>
      </c>
      <c r="I26" s="24" t="e">
        <f>D26/#REF!</f>
        <v>#REF!</v>
      </c>
      <c r="J26" s="1"/>
      <c r="K26" s="1"/>
      <c r="L26" s="1"/>
    </row>
    <row r="27" spans="1:12" ht="24.95" customHeight="1">
      <c r="A27" s="66" t="s">
        <v>14</v>
      </c>
      <c r="B27" s="68">
        <f>SUM(B9:B26)</f>
        <v>53023.899999999994</v>
      </c>
      <c r="C27" s="68">
        <f>SUM(C9:C26)</f>
        <v>114548.7</v>
      </c>
      <c r="D27" s="68">
        <f>SUM(D9:D26)+0.1</f>
        <v>91764.6</v>
      </c>
      <c r="E27" s="68">
        <f>SUM(E9:E26)+0.1</f>
        <v>-22784.1</v>
      </c>
      <c r="F27" s="70">
        <f t="shared" si="2"/>
        <v>0.80109682606611865</v>
      </c>
      <c r="G27" s="68">
        <f>SUM(G9:G26)</f>
        <v>38761.800000000003</v>
      </c>
      <c r="H27" s="70">
        <f>D27/B27</f>
        <v>1.7306271322931737</v>
      </c>
    </row>
  </sheetData>
  <mergeCells count="3">
    <mergeCell ref="E1:I1"/>
    <mergeCell ref="A4:I4"/>
    <mergeCell ref="G6:I6"/>
  </mergeCells>
  <phoneticPr fontId="0" type="noConversion"/>
  <pageMargins left="0.98425196850393704" right="0.39370078740157483" top="0.78740157480314965" bottom="0.59055118110236227" header="0.31496062992125984" footer="0.31496062992125984"/>
  <pageSetup paperSize="9" scale="90" orientation="portrait" r:id="rId1"/>
  <ignoredErrors>
    <ignoredError sqref="B27:C27" formulaRange="1"/>
    <ignoredError sqref="F2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1"/>
  <sheetViews>
    <sheetView zoomScale="98" zoomScaleNormal="98" workbookViewId="0">
      <selection activeCell="P17" sqref="P17"/>
    </sheetView>
  </sheetViews>
  <sheetFormatPr defaultRowHeight="15"/>
  <cols>
    <col min="1" max="1" width="5.7109375" customWidth="1"/>
    <col min="2" max="2" width="30.7109375" customWidth="1"/>
    <col min="3" max="3" width="10.28515625" customWidth="1"/>
    <col min="4" max="4" width="6.7109375" customWidth="1"/>
    <col min="5" max="5" width="9.28515625" customWidth="1"/>
    <col min="6" max="6" width="7.7109375" customWidth="1"/>
    <col min="7" max="7" width="9.7109375" customWidth="1"/>
    <col min="8" max="8" width="7.28515625" customWidth="1"/>
    <col min="9" max="9" width="9.7109375" customWidth="1"/>
    <col min="10" max="10" width="7.28515625" customWidth="1"/>
    <col min="11" max="11" width="9.7109375" customWidth="1"/>
    <col min="12" max="12" width="7.28515625" hidden="1" customWidth="1"/>
    <col min="13" max="13" width="9.28515625" hidden="1" customWidth="1"/>
    <col min="14" max="14" width="7.28515625" hidden="1" customWidth="1"/>
    <col min="15" max="15" width="9.28515625" hidden="1" customWidth="1"/>
    <col min="16" max="16" width="7.28515625" customWidth="1"/>
    <col min="17" max="17" width="9.7109375" customWidth="1"/>
    <col min="18" max="18" width="7.28515625" customWidth="1"/>
    <col min="19" max="19" width="9.7109375" customWidth="1"/>
    <col min="20" max="22" width="10.7109375" customWidth="1"/>
  </cols>
  <sheetData>
    <row r="1" spans="1:22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02" t="s">
        <v>165</v>
      </c>
      <c r="M1" s="102"/>
      <c r="N1" s="102"/>
      <c r="O1" s="102"/>
      <c r="P1" s="102"/>
      <c r="Q1" s="102"/>
      <c r="R1" s="102"/>
      <c r="S1" s="102"/>
      <c r="T1" s="1"/>
      <c r="U1" s="1"/>
      <c r="V1" s="1"/>
    </row>
    <row r="2" spans="1:22" ht="11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2.25" customHeight="1">
      <c r="A3" s="103" t="s">
        <v>243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"/>
      <c r="U3" s="1"/>
      <c r="V3" s="1"/>
    </row>
    <row r="4" spans="1:22" ht="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s="3" customFormat="1" ht="20.100000000000001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101" t="s">
        <v>2</v>
      </c>
      <c r="M5" s="101"/>
      <c r="N5" s="101"/>
      <c r="O5" s="101"/>
      <c r="P5" s="101"/>
      <c r="Q5" s="101"/>
      <c r="R5" s="101"/>
      <c r="S5" s="101"/>
      <c r="T5" s="2"/>
      <c r="U5" s="2"/>
      <c r="V5" s="2"/>
    </row>
    <row r="6" spans="1:22" s="15" customFormat="1" ht="15.75">
      <c r="A6" s="109" t="s">
        <v>4</v>
      </c>
      <c r="B6" s="109" t="s">
        <v>1</v>
      </c>
      <c r="C6" s="112" t="s">
        <v>207</v>
      </c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4"/>
      <c r="U6" s="14"/>
      <c r="V6" s="14"/>
    </row>
    <row r="7" spans="1:22" s="17" customFormat="1" ht="25.5" customHeight="1">
      <c r="A7" s="110"/>
      <c r="B7" s="110"/>
      <c r="C7" s="109" t="s">
        <v>16</v>
      </c>
      <c r="D7" s="112" t="s">
        <v>0</v>
      </c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6"/>
      <c r="U7" s="16"/>
      <c r="V7" s="16"/>
    </row>
    <row r="8" spans="1:22" s="17" customFormat="1" ht="25.5" customHeight="1">
      <c r="A8" s="110"/>
      <c r="B8" s="110"/>
      <c r="C8" s="111"/>
      <c r="D8" s="104" t="s">
        <v>233</v>
      </c>
      <c r="E8" s="105"/>
      <c r="F8" s="104" t="s">
        <v>234</v>
      </c>
      <c r="G8" s="105"/>
      <c r="H8" s="104" t="s">
        <v>235</v>
      </c>
      <c r="I8" s="105"/>
      <c r="J8" s="104" t="s">
        <v>236</v>
      </c>
      <c r="K8" s="105"/>
      <c r="L8" s="104"/>
      <c r="M8" s="105"/>
      <c r="N8" s="104"/>
      <c r="O8" s="105"/>
      <c r="P8" s="104" t="s">
        <v>237</v>
      </c>
      <c r="Q8" s="105"/>
      <c r="R8" s="104" t="s">
        <v>238</v>
      </c>
      <c r="S8" s="105"/>
      <c r="T8" s="16"/>
      <c r="U8" s="16"/>
      <c r="V8" s="16"/>
    </row>
    <row r="9" spans="1:22" s="17" customFormat="1" ht="38.25">
      <c r="A9" s="111"/>
      <c r="B9" s="111"/>
      <c r="C9" s="18" t="s">
        <v>232</v>
      </c>
      <c r="D9" s="18" t="s">
        <v>17</v>
      </c>
      <c r="E9" s="18" t="s">
        <v>18</v>
      </c>
      <c r="F9" s="18" t="s">
        <v>17</v>
      </c>
      <c r="G9" s="18" t="s">
        <v>18</v>
      </c>
      <c r="H9" s="18" t="s">
        <v>17</v>
      </c>
      <c r="I9" s="18" t="s">
        <v>18</v>
      </c>
      <c r="J9" s="18" t="s">
        <v>17</v>
      </c>
      <c r="K9" s="18" t="s">
        <v>18</v>
      </c>
      <c r="L9" s="18" t="s">
        <v>17</v>
      </c>
      <c r="M9" s="18" t="s">
        <v>18</v>
      </c>
      <c r="N9" s="18" t="s">
        <v>17</v>
      </c>
      <c r="O9" s="18" t="s">
        <v>18</v>
      </c>
      <c r="P9" s="18" t="s">
        <v>17</v>
      </c>
      <c r="Q9" s="18" t="s">
        <v>18</v>
      </c>
      <c r="R9" s="18" t="s">
        <v>17</v>
      </c>
      <c r="S9" s="18" t="s">
        <v>18</v>
      </c>
      <c r="T9" s="16"/>
      <c r="U9" s="16"/>
      <c r="V9" s="16"/>
    </row>
    <row r="10" spans="1:22" ht="24.95" customHeight="1">
      <c r="A10" s="108" t="s">
        <v>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"/>
      <c r="U10" s="1"/>
      <c r="V10" s="1"/>
    </row>
    <row r="11" spans="1:22" ht="20.100000000000001" customHeight="1">
      <c r="A11" s="8"/>
      <c r="B11" s="8" t="s">
        <v>25</v>
      </c>
      <c r="C11" s="13">
        <v>14422.2</v>
      </c>
      <c r="D11" s="13"/>
      <c r="E11" s="13">
        <f>C11</f>
        <v>14422.2</v>
      </c>
      <c r="F11" s="13"/>
      <c r="G11" s="13">
        <f>E11</f>
        <v>14422.2</v>
      </c>
      <c r="H11" s="21"/>
      <c r="I11" s="13">
        <f>G11</f>
        <v>14422.2</v>
      </c>
      <c r="J11" s="21"/>
      <c r="K11" s="13">
        <f>I11</f>
        <v>14422.2</v>
      </c>
      <c r="L11" s="21"/>
      <c r="M11" s="13"/>
      <c r="N11" s="21"/>
      <c r="O11" s="13">
        <f>M11</f>
        <v>0</v>
      </c>
      <c r="P11" s="21"/>
      <c r="Q11" s="13">
        <f>K11</f>
        <v>14422.2</v>
      </c>
      <c r="R11" s="21">
        <f>S11-Q11</f>
        <v>600</v>
      </c>
      <c r="S11" s="13">
        <v>15022.2</v>
      </c>
      <c r="T11" s="1"/>
      <c r="U11" s="1"/>
      <c r="V11" s="1"/>
    </row>
    <row r="12" spans="1:22" ht="20.100000000000001" customHeight="1">
      <c r="A12" s="8"/>
      <c r="B12" s="8" t="s">
        <v>26</v>
      </c>
      <c r="C12" s="13">
        <v>2116.8000000000002</v>
      </c>
      <c r="D12" s="13"/>
      <c r="E12" s="13">
        <f>C12</f>
        <v>2116.8000000000002</v>
      </c>
      <c r="F12" s="13"/>
      <c r="G12" s="13">
        <f>E12</f>
        <v>2116.8000000000002</v>
      </c>
      <c r="H12" s="21"/>
      <c r="I12" s="13">
        <f>G12</f>
        <v>2116.8000000000002</v>
      </c>
      <c r="J12" s="21"/>
      <c r="K12" s="13">
        <f>I12</f>
        <v>2116.8000000000002</v>
      </c>
      <c r="L12" s="21"/>
      <c r="M12" s="13"/>
      <c r="N12" s="21"/>
      <c r="O12" s="13">
        <f>M12</f>
        <v>0</v>
      </c>
      <c r="P12" s="21"/>
      <c r="Q12" s="13">
        <f>K12</f>
        <v>2116.8000000000002</v>
      </c>
      <c r="R12" s="21">
        <f>S12-Q12</f>
        <v>200</v>
      </c>
      <c r="S12" s="13">
        <v>2316.8000000000002</v>
      </c>
      <c r="T12" s="1"/>
      <c r="U12" s="1"/>
      <c r="V12" s="1"/>
    </row>
    <row r="13" spans="1:22" ht="20.100000000000001" customHeight="1">
      <c r="A13" s="8"/>
      <c r="B13" s="8" t="s">
        <v>27</v>
      </c>
      <c r="C13" s="13">
        <v>36650.199999999997</v>
      </c>
      <c r="D13" s="21">
        <f>E13-C13</f>
        <v>0</v>
      </c>
      <c r="E13" s="13">
        <f>C13</f>
        <v>36650.199999999997</v>
      </c>
      <c r="F13" s="21">
        <f>G13-E13</f>
        <v>23394.300000000003</v>
      </c>
      <c r="G13" s="13">
        <v>60044.5</v>
      </c>
      <c r="H13" s="21">
        <f>I13-G13</f>
        <v>7052.3999999999942</v>
      </c>
      <c r="I13" s="13">
        <v>67096.899999999994</v>
      </c>
      <c r="J13" s="21">
        <f>K13-I13</f>
        <v>-6100.5999999999913</v>
      </c>
      <c r="K13" s="13">
        <v>60996.3</v>
      </c>
      <c r="L13" s="21"/>
      <c r="M13" s="13"/>
      <c r="N13" s="21"/>
      <c r="O13" s="13">
        <f>M13</f>
        <v>0</v>
      </c>
      <c r="P13" s="21">
        <f>Q13-K13</f>
        <v>3838.8999999999942</v>
      </c>
      <c r="Q13" s="13">
        <v>64835.199999999997</v>
      </c>
      <c r="R13" s="21">
        <f>S13-Q13</f>
        <v>1353.1999999999971</v>
      </c>
      <c r="S13" s="13">
        <v>66188.399999999994</v>
      </c>
      <c r="T13" s="1"/>
      <c r="U13" s="1"/>
      <c r="V13" s="1"/>
    </row>
    <row r="14" spans="1:22" s="6" customFormat="1" ht="24.95" customHeight="1">
      <c r="A14" s="9"/>
      <c r="B14" s="9" t="s">
        <v>5</v>
      </c>
      <c r="C14" s="10">
        <f t="shared" ref="C14:M14" si="0">C11+C12+C13</f>
        <v>53189.2</v>
      </c>
      <c r="D14" s="22">
        <f t="shared" si="0"/>
        <v>0</v>
      </c>
      <c r="E14" s="10">
        <f t="shared" si="0"/>
        <v>53189.2</v>
      </c>
      <c r="F14" s="22">
        <f t="shared" si="0"/>
        <v>23394.300000000003</v>
      </c>
      <c r="G14" s="10">
        <f t="shared" si="0"/>
        <v>76583.5</v>
      </c>
      <c r="H14" s="22">
        <f t="shared" si="0"/>
        <v>7052.3999999999942</v>
      </c>
      <c r="I14" s="10">
        <f t="shared" si="0"/>
        <v>83635.899999999994</v>
      </c>
      <c r="J14" s="22">
        <f t="shared" si="0"/>
        <v>-6100.5999999999913</v>
      </c>
      <c r="K14" s="10">
        <f t="shared" si="0"/>
        <v>77535.3</v>
      </c>
      <c r="L14" s="22">
        <f t="shared" si="0"/>
        <v>0</v>
      </c>
      <c r="M14" s="10">
        <f t="shared" si="0"/>
        <v>0</v>
      </c>
      <c r="N14" s="22">
        <f t="shared" ref="N14:S14" si="1">N11+N12+N13</f>
        <v>0</v>
      </c>
      <c r="O14" s="10">
        <f t="shared" si="1"/>
        <v>0</v>
      </c>
      <c r="P14" s="22">
        <f t="shared" si="1"/>
        <v>3838.8999999999942</v>
      </c>
      <c r="Q14" s="10">
        <f t="shared" si="1"/>
        <v>81374.2</v>
      </c>
      <c r="R14" s="22">
        <f t="shared" si="1"/>
        <v>2153.1999999999971</v>
      </c>
      <c r="S14" s="10">
        <f t="shared" si="1"/>
        <v>83527.399999999994</v>
      </c>
      <c r="T14" s="5"/>
      <c r="U14" s="58"/>
      <c r="V14" s="5"/>
    </row>
    <row r="15" spans="1:22" ht="24.95" customHeight="1">
      <c r="A15" s="108" t="s">
        <v>6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"/>
      <c r="U15" s="1"/>
      <c r="V15" s="1"/>
    </row>
    <row r="16" spans="1:22" ht="20.100000000000001" customHeight="1">
      <c r="A16" s="11" t="s">
        <v>7</v>
      </c>
      <c r="B16" s="8" t="s">
        <v>19</v>
      </c>
      <c r="C16" s="13">
        <v>8790.1</v>
      </c>
      <c r="D16" s="21">
        <f>E16-C16</f>
        <v>143.69999999999891</v>
      </c>
      <c r="E16" s="20">
        <v>8933.7999999999993</v>
      </c>
      <c r="F16" s="21">
        <f>G16-E16</f>
        <v>-339.89999999999964</v>
      </c>
      <c r="G16" s="20">
        <v>8593.9</v>
      </c>
      <c r="H16" s="21">
        <f>I16-G16</f>
        <v>114.80000000000109</v>
      </c>
      <c r="I16" s="20">
        <v>8708.7000000000007</v>
      </c>
      <c r="J16" s="21">
        <f>K16-I16</f>
        <v>-140</v>
      </c>
      <c r="K16" s="20">
        <v>8568.7000000000007</v>
      </c>
      <c r="L16" s="21"/>
      <c r="M16" s="20"/>
      <c r="N16" s="21"/>
      <c r="O16" s="20"/>
      <c r="P16" s="21">
        <f t="shared" ref="P16:P21" si="2">Q16-K16</f>
        <v>64.599999999998545</v>
      </c>
      <c r="Q16" s="20">
        <v>8633.2999999999993</v>
      </c>
      <c r="R16" s="21">
        <f>S16-Q16</f>
        <v>-5.6999999999989086</v>
      </c>
      <c r="S16" s="20">
        <v>8627.6</v>
      </c>
      <c r="T16" s="1"/>
      <c r="U16" s="1"/>
      <c r="V16" s="1"/>
    </row>
    <row r="17" spans="1:22" ht="50.1" customHeight="1">
      <c r="A17" s="11" t="s">
        <v>8</v>
      </c>
      <c r="B17" s="8" t="s">
        <v>210</v>
      </c>
      <c r="C17" s="13">
        <v>275</v>
      </c>
      <c r="D17" s="21"/>
      <c r="E17" s="20">
        <f>C17</f>
        <v>275</v>
      </c>
      <c r="F17" s="21">
        <f>G17-E17</f>
        <v>203.8</v>
      </c>
      <c r="G17" s="20">
        <v>478.8</v>
      </c>
      <c r="H17" s="45"/>
      <c r="I17" s="20">
        <f>G17</f>
        <v>478.8</v>
      </c>
      <c r="J17" s="21">
        <f>K17-I17</f>
        <v>149.99999999999994</v>
      </c>
      <c r="K17" s="20">
        <v>628.79999999999995</v>
      </c>
      <c r="L17" s="45"/>
      <c r="M17" s="20"/>
      <c r="N17" s="45"/>
      <c r="O17" s="20"/>
      <c r="P17" s="21">
        <f t="shared" si="2"/>
        <v>-83.199999999999932</v>
      </c>
      <c r="Q17" s="20">
        <v>545.6</v>
      </c>
      <c r="R17" s="45"/>
      <c r="S17" s="20">
        <f>Q17</f>
        <v>545.6</v>
      </c>
      <c r="T17" s="1"/>
      <c r="U17" s="1"/>
      <c r="V17" s="1"/>
    </row>
    <row r="18" spans="1:22" ht="20.100000000000001" customHeight="1">
      <c r="A18" s="11" t="s">
        <v>9</v>
      </c>
      <c r="B18" s="8" t="s">
        <v>20</v>
      </c>
      <c r="C18" s="13">
        <v>9853</v>
      </c>
      <c r="D18" s="21">
        <f>E18-C18</f>
        <v>2522.3999999999996</v>
      </c>
      <c r="E18" s="20">
        <v>12375.4</v>
      </c>
      <c r="F18" s="21">
        <f>G18-E18</f>
        <v>15515.699999999999</v>
      </c>
      <c r="G18" s="20">
        <v>27891.1</v>
      </c>
      <c r="H18" s="21">
        <f>I18-G18</f>
        <v>-45</v>
      </c>
      <c r="I18" s="20">
        <v>27846.1</v>
      </c>
      <c r="J18" s="21">
        <f>K18-I18</f>
        <v>-110.79999999999927</v>
      </c>
      <c r="K18" s="20">
        <v>27735.3</v>
      </c>
      <c r="L18" s="21"/>
      <c r="M18" s="20"/>
      <c r="N18" s="45"/>
      <c r="O18" s="20"/>
      <c r="P18" s="21">
        <f t="shared" si="2"/>
        <v>-2406.2999999999993</v>
      </c>
      <c r="Q18" s="20">
        <v>25329</v>
      </c>
      <c r="R18" s="21">
        <f>S18-Q18</f>
        <v>-598.29999999999927</v>
      </c>
      <c r="S18" s="20">
        <v>24730.7</v>
      </c>
      <c r="T18" s="1"/>
      <c r="U18" s="1"/>
      <c r="V18" s="1"/>
    </row>
    <row r="19" spans="1:22" ht="35.1" customHeight="1">
      <c r="A19" s="11" t="s">
        <v>10</v>
      </c>
      <c r="B19" s="8" t="s">
        <v>21</v>
      </c>
      <c r="C19" s="13">
        <v>21482.7</v>
      </c>
      <c r="D19" s="21">
        <f>E19-C19</f>
        <v>4189.3999999999978</v>
      </c>
      <c r="E19" s="20">
        <v>25672.1</v>
      </c>
      <c r="F19" s="21">
        <f>G19-E19</f>
        <v>36946.700000000004</v>
      </c>
      <c r="G19" s="20">
        <v>62618.8</v>
      </c>
      <c r="H19" s="21">
        <f>I19-G19</f>
        <v>7666.3000000000029</v>
      </c>
      <c r="I19" s="20">
        <v>70285.100000000006</v>
      </c>
      <c r="J19" s="21">
        <f>K19-I19</f>
        <v>-6364.8000000000029</v>
      </c>
      <c r="K19" s="20">
        <v>63920.3</v>
      </c>
      <c r="L19" s="21"/>
      <c r="M19" s="20"/>
      <c r="N19" s="21"/>
      <c r="O19" s="20"/>
      <c r="P19" s="21">
        <f t="shared" si="2"/>
        <v>8072.8999999999942</v>
      </c>
      <c r="Q19" s="20">
        <v>71993.2</v>
      </c>
      <c r="R19" s="21">
        <f>S19-Q19</f>
        <v>2757.1000000000058</v>
      </c>
      <c r="S19" s="20">
        <v>74750.3</v>
      </c>
      <c r="T19" s="1"/>
      <c r="U19" s="1"/>
      <c r="V19" s="1"/>
    </row>
    <row r="20" spans="1:22" ht="20.100000000000001" customHeight="1">
      <c r="A20" s="11" t="s">
        <v>11</v>
      </c>
      <c r="B20" s="8" t="s">
        <v>23</v>
      </c>
      <c r="C20" s="13">
        <v>9288.4</v>
      </c>
      <c r="D20" s="45"/>
      <c r="E20" s="20">
        <f>C20</f>
        <v>9288.4</v>
      </c>
      <c r="F20" s="21"/>
      <c r="G20" s="20">
        <f>E20</f>
        <v>9288.4</v>
      </c>
      <c r="H20" s="21">
        <f>I20-G20</f>
        <v>-83.699999999998909</v>
      </c>
      <c r="I20" s="20">
        <v>9204.7000000000007</v>
      </c>
      <c r="J20" s="21">
        <f>K20-I20</f>
        <v>515</v>
      </c>
      <c r="K20" s="20">
        <v>9719.7000000000007</v>
      </c>
      <c r="L20" s="45"/>
      <c r="M20" s="20"/>
      <c r="N20" s="21"/>
      <c r="O20" s="20"/>
      <c r="P20" s="21">
        <f t="shared" si="2"/>
        <v>25</v>
      </c>
      <c r="Q20" s="20">
        <v>9744.7000000000007</v>
      </c>
      <c r="R20" s="45"/>
      <c r="S20" s="20">
        <f>Q20</f>
        <v>9744.7000000000007</v>
      </c>
      <c r="T20" s="1"/>
      <c r="U20" s="1"/>
      <c r="V20" s="1"/>
    </row>
    <row r="21" spans="1:22" ht="20.100000000000001" customHeight="1">
      <c r="A21" s="11" t="s">
        <v>12</v>
      </c>
      <c r="B21" s="8" t="s">
        <v>22</v>
      </c>
      <c r="C21" s="13">
        <v>220</v>
      </c>
      <c r="D21" s="45"/>
      <c r="E21" s="20">
        <f>C21</f>
        <v>220</v>
      </c>
      <c r="F21" s="45"/>
      <c r="G21" s="20">
        <f>E21</f>
        <v>220</v>
      </c>
      <c r="H21" s="45"/>
      <c r="I21" s="20">
        <f>G21</f>
        <v>220</v>
      </c>
      <c r="J21" s="45"/>
      <c r="K21" s="20">
        <f>I21</f>
        <v>220</v>
      </c>
      <c r="L21" s="45"/>
      <c r="M21" s="20"/>
      <c r="N21" s="45"/>
      <c r="O21" s="20"/>
      <c r="P21" s="21">
        <f t="shared" si="2"/>
        <v>-34</v>
      </c>
      <c r="Q21" s="20">
        <v>186</v>
      </c>
      <c r="R21" s="21"/>
      <c r="S21" s="20">
        <f>Q21</f>
        <v>186</v>
      </c>
      <c r="T21" s="1"/>
      <c r="U21" s="1"/>
      <c r="V21" s="1"/>
    </row>
    <row r="22" spans="1:22" ht="20.100000000000001" customHeight="1">
      <c r="A22" s="11" t="s">
        <v>13</v>
      </c>
      <c r="B22" s="8" t="s">
        <v>24</v>
      </c>
      <c r="C22" s="13">
        <v>150</v>
      </c>
      <c r="D22" s="45"/>
      <c r="E22" s="20">
        <f>C22</f>
        <v>150</v>
      </c>
      <c r="F22" s="45"/>
      <c r="G22" s="20">
        <f>E22</f>
        <v>150</v>
      </c>
      <c r="H22" s="45"/>
      <c r="I22" s="20">
        <f>G22</f>
        <v>150</v>
      </c>
      <c r="J22" s="21">
        <f>K22-I22</f>
        <v>-150</v>
      </c>
      <c r="K22" s="20">
        <v>0</v>
      </c>
      <c r="L22" s="45"/>
      <c r="M22" s="20"/>
      <c r="N22" s="45"/>
      <c r="O22" s="20"/>
      <c r="P22" s="45"/>
      <c r="Q22" s="20">
        <f>O22</f>
        <v>0</v>
      </c>
      <c r="R22" s="21"/>
      <c r="S22" s="20">
        <f>Q22</f>
        <v>0</v>
      </c>
      <c r="T22" s="1"/>
      <c r="U22" s="1"/>
      <c r="V22" s="1"/>
    </row>
    <row r="23" spans="1:22" ht="20.100000000000001" hidden="1" customHeight="1">
      <c r="A23" s="11" t="s">
        <v>185</v>
      </c>
      <c r="B23" s="75" t="s">
        <v>186</v>
      </c>
      <c r="C23" s="13"/>
      <c r="D23" s="45"/>
      <c r="E23" s="20"/>
      <c r="F23" s="45"/>
      <c r="G23" s="20"/>
      <c r="H23" s="45"/>
      <c r="I23" s="20"/>
      <c r="J23" s="45"/>
      <c r="K23" s="20"/>
      <c r="L23" s="45"/>
      <c r="M23" s="20"/>
      <c r="N23" s="21"/>
      <c r="O23" s="20"/>
      <c r="P23" s="45"/>
      <c r="Q23" s="20"/>
      <c r="R23" s="45"/>
      <c r="S23" s="20"/>
      <c r="T23" s="1"/>
      <c r="U23" s="1"/>
      <c r="V23" s="1"/>
    </row>
    <row r="24" spans="1:22" ht="35.1" customHeight="1">
      <c r="A24" s="11" t="s">
        <v>187</v>
      </c>
      <c r="B24" s="75" t="s">
        <v>188</v>
      </c>
      <c r="C24" s="13">
        <v>350</v>
      </c>
      <c r="D24" s="45"/>
      <c r="E24" s="20">
        <f>C24</f>
        <v>350</v>
      </c>
      <c r="F24" s="21"/>
      <c r="G24" s="20">
        <f>E24</f>
        <v>350</v>
      </c>
      <c r="H24" s="21"/>
      <c r="I24" s="20">
        <f>G24</f>
        <v>350</v>
      </c>
      <c r="J24" s="45"/>
      <c r="K24" s="20">
        <f>I24</f>
        <v>350</v>
      </c>
      <c r="L24" s="21"/>
      <c r="M24" s="20"/>
      <c r="N24" s="45"/>
      <c r="O24" s="20"/>
      <c r="P24" s="45"/>
      <c r="Q24" s="20">
        <f>K24</f>
        <v>350</v>
      </c>
      <c r="R24" s="21"/>
      <c r="S24" s="20">
        <f>Q24</f>
        <v>350</v>
      </c>
      <c r="T24" s="1"/>
      <c r="U24" s="1"/>
      <c r="V24" s="1"/>
    </row>
    <row r="25" spans="1:22" s="6" customFormat="1" ht="24.95" customHeight="1">
      <c r="A25" s="12"/>
      <c r="B25" s="9" t="s">
        <v>14</v>
      </c>
      <c r="C25" s="10">
        <f t="shared" ref="C25:M25" si="3">SUM(C16:C24)</f>
        <v>50409.200000000004</v>
      </c>
      <c r="D25" s="22">
        <f t="shared" si="3"/>
        <v>6855.4999999999964</v>
      </c>
      <c r="E25" s="10">
        <f t="shared" si="3"/>
        <v>57264.7</v>
      </c>
      <c r="F25" s="22">
        <f t="shared" si="3"/>
        <v>52326.3</v>
      </c>
      <c r="G25" s="10">
        <f t="shared" si="3"/>
        <v>109591</v>
      </c>
      <c r="H25" s="22">
        <f t="shared" si="3"/>
        <v>7652.4000000000051</v>
      </c>
      <c r="I25" s="10">
        <f t="shared" si="3"/>
        <v>117243.40000000001</v>
      </c>
      <c r="J25" s="22">
        <f t="shared" si="3"/>
        <v>-6100.6000000000022</v>
      </c>
      <c r="K25" s="10">
        <f t="shared" si="3"/>
        <v>111142.8</v>
      </c>
      <c r="L25" s="22">
        <f t="shared" si="3"/>
        <v>0</v>
      </c>
      <c r="M25" s="10">
        <f t="shared" si="3"/>
        <v>0</v>
      </c>
      <c r="N25" s="22">
        <f t="shared" ref="N25:S25" si="4">SUM(N16:N24)</f>
        <v>0</v>
      </c>
      <c r="O25" s="10">
        <f t="shared" si="4"/>
        <v>0</v>
      </c>
      <c r="P25" s="22">
        <f t="shared" si="4"/>
        <v>5638.9999999999936</v>
      </c>
      <c r="Q25" s="10">
        <f t="shared" si="4"/>
        <v>116781.8</v>
      </c>
      <c r="R25" s="22">
        <f t="shared" si="4"/>
        <v>2153.1000000000076</v>
      </c>
      <c r="S25" s="10">
        <f t="shared" si="4"/>
        <v>118934.90000000001</v>
      </c>
      <c r="T25" s="5"/>
      <c r="U25" s="58"/>
      <c r="V25" s="5"/>
    </row>
    <row r="26" spans="1:22" ht="9.9499999999999993" customHeight="1">
      <c r="A26" s="106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"/>
      <c r="U26" s="1"/>
      <c r="V26" s="1"/>
    </row>
    <row r="27" spans="1:22" s="6" customFormat="1" ht="24.95" customHeight="1">
      <c r="A27" s="12"/>
      <c r="B27" s="9" t="s">
        <v>15</v>
      </c>
      <c r="C27" s="10">
        <f>C14-C25</f>
        <v>2779.9999999999927</v>
      </c>
      <c r="D27" s="10"/>
      <c r="E27" s="10">
        <f>E14-E25</f>
        <v>-4075.5</v>
      </c>
      <c r="F27" s="10"/>
      <c r="G27" s="10">
        <f>G14-G25</f>
        <v>-33007.5</v>
      </c>
      <c r="H27" s="10"/>
      <c r="I27" s="10">
        <f>I14-I25</f>
        <v>-33607.500000000015</v>
      </c>
      <c r="J27" s="10"/>
      <c r="K27" s="10">
        <f>K14-K25</f>
        <v>-33607.5</v>
      </c>
      <c r="L27" s="10"/>
      <c r="M27" s="10">
        <f>M14-M25</f>
        <v>0</v>
      </c>
      <c r="N27" s="10"/>
      <c r="O27" s="10">
        <f>O14-O25</f>
        <v>0</v>
      </c>
      <c r="P27" s="10"/>
      <c r="Q27" s="90">
        <f>Q14-Q25</f>
        <v>-35407.600000000006</v>
      </c>
      <c r="R27" s="90"/>
      <c r="S27" s="90">
        <f>S14-S25</f>
        <v>-35407.500000000015</v>
      </c>
      <c r="T27" s="5"/>
      <c r="U27" s="5"/>
      <c r="V27" s="5"/>
    </row>
    <row r="28" spans="1:22" ht="15.75">
      <c r="A28" s="7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>
      <c r="A29" s="7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>
      <c r="A30" s="7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>
      <c r="A31" s="7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</sheetData>
  <mergeCells count="19">
    <mergeCell ref="L1:S1"/>
    <mergeCell ref="A3:S3"/>
    <mergeCell ref="L5:S5"/>
    <mergeCell ref="A6:A9"/>
    <mergeCell ref="B6:B9"/>
    <mergeCell ref="C6:S6"/>
    <mergeCell ref="C7:C8"/>
    <mergeCell ref="D7:S7"/>
    <mergeCell ref="D8:E8"/>
    <mergeCell ref="F8:G8"/>
    <mergeCell ref="N8:O8"/>
    <mergeCell ref="P8:Q8"/>
    <mergeCell ref="R8:S8"/>
    <mergeCell ref="A26:S26"/>
    <mergeCell ref="H8:I8"/>
    <mergeCell ref="J8:K8"/>
    <mergeCell ref="L8:M8"/>
    <mergeCell ref="A10:S10"/>
    <mergeCell ref="A15:S15"/>
  </mergeCells>
  <phoneticPr fontId="0" type="noConversion"/>
  <pageMargins left="0.78740157480314965" right="0.39370078740157483" top="0.59055118110236227" bottom="0.39370078740157483" header="0.31496062992125984" footer="0.31496062992125984"/>
  <pageSetup paperSize="9" scale="89" orientation="landscape" r:id="rId1"/>
  <ignoredErrors>
    <ignoredError sqref="E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Таблица 1</vt:lpstr>
      <vt:lpstr>Таблица 2</vt:lpstr>
      <vt:lpstr>Таблица 3</vt:lpstr>
      <vt:lpstr>Таблица 4</vt:lpstr>
      <vt:lpstr>Таблица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Довгучиц</dc:creator>
  <cp:lastModifiedBy>Татьяна</cp:lastModifiedBy>
  <cp:lastPrinted>2015-04-22T02:32:24Z</cp:lastPrinted>
  <dcterms:created xsi:type="dcterms:W3CDTF">2013-04-04T03:38:30Z</dcterms:created>
  <dcterms:modified xsi:type="dcterms:W3CDTF">2015-08-20T05:58:43Z</dcterms:modified>
</cp:coreProperties>
</file>